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5520" yWindow="5205" windowWidth="19320" windowHeight="7575" tabRatio="974" activeTab="2"/>
  </bookViews>
  <sheets>
    <sheet name="IT METHOD" sheetId="22" r:id="rId1"/>
    <sheet name="ENTRY PAGE" sheetId="15" r:id="rId2"/>
    <sheet name="page1" sheetId="14" r:id="rId3"/>
    <sheet name="page-2" sheetId="11" r:id="rId4"/>
    <sheet name="page3" sheetId="13" r:id="rId5"/>
    <sheet name="page4-bill drawn" sheetId="12" r:id="rId6"/>
    <sheet name="page-2 (NEW METHOD)" sheetId="27" r:id="rId7"/>
    <sheet name="RELATED G.OS AND LINK" sheetId="16" r:id="rId8"/>
    <sheet name="6th Pay Com D.A DEATILS" sheetId="18" r:id="rId9"/>
    <sheet name="7th Pay Com D.A DEATILS " sheetId="20" r:id="rId10"/>
    <sheet name="NEWS" sheetId="21" r:id="rId11"/>
  </sheets>
  <definedNames>
    <definedName name="more" localSheetId="8">'6th Pay Com D.A DEATILS'!#REF!</definedName>
    <definedName name="more" localSheetId="9">'7th Pay Com D.A DEATILS '!#REF!</definedName>
    <definedName name="_xlnm.Print_Area" localSheetId="2">page1!$A$1:$I$51</definedName>
    <definedName name="_xlnm.Print_Area" localSheetId="3">'page-2'!$A$1:$I$47</definedName>
    <definedName name="_xlnm.Print_Area" localSheetId="6">'page-2 (NEW METHOD)'!$A$1:$I$50</definedName>
    <definedName name="_xlnm.Print_Area" localSheetId="4">page3!$A$1:$G$42</definedName>
    <definedName name="_xlnm.Print_Area" localSheetId="5">'page4-bill drawn'!$A$1:$T$34</definedName>
  </definedNames>
  <calcPr calcId="124519"/>
</workbook>
</file>

<file path=xl/calcChain.xml><?xml version="1.0" encoding="utf-8"?>
<calcChain xmlns="http://schemas.openxmlformats.org/spreadsheetml/2006/main">
  <c r="C75" i="15"/>
  <c r="C74"/>
  <c r="E74"/>
  <c r="E75" s="1"/>
  <c r="E76" s="1"/>
  <c r="E77" s="1"/>
  <c r="E78" s="1"/>
  <c r="E79" s="1"/>
  <c r="E80" s="1"/>
  <c r="E81" s="1"/>
  <c r="E82" s="1"/>
  <c r="E83" s="1"/>
  <c r="E84" s="1"/>
  <c r="M12" i="12"/>
  <c r="Q7" l="1"/>
  <c r="Q8"/>
  <c r="Q9"/>
  <c r="Q10"/>
  <c r="Q11"/>
  <c r="Q12"/>
  <c r="Q13"/>
  <c r="Q14"/>
  <c r="Q15"/>
  <c r="Q16"/>
  <c r="Q17"/>
  <c r="Q6"/>
  <c r="G9" i="27" l="1"/>
  <c r="I9" s="1"/>
  <c r="B22" i="12" l="1"/>
  <c r="C76" i="15" l="1"/>
  <c r="C77" s="1"/>
  <c r="C78" s="1"/>
  <c r="C79" s="1"/>
  <c r="C80" s="1"/>
  <c r="C81" s="1"/>
  <c r="C82" s="1"/>
  <c r="C83" s="1"/>
  <c r="C84" s="1"/>
  <c r="E100"/>
  <c r="E101" s="1"/>
  <c r="E102" s="1"/>
  <c r="E103" s="1"/>
  <c r="C100"/>
  <c r="C101" s="1"/>
  <c r="C102" s="1"/>
  <c r="C103" s="1"/>
  <c r="C104" s="1"/>
  <c r="C105" s="1"/>
  <c r="C106" s="1"/>
  <c r="C107" s="1"/>
  <c r="C108" s="1"/>
  <c r="C109" s="1"/>
  <c r="C110" s="1"/>
  <c r="C37"/>
  <c r="C38" s="1"/>
  <c r="C39" s="1"/>
  <c r="C40" s="1"/>
  <c r="C41" s="1"/>
  <c r="C42" s="1"/>
  <c r="C43" s="1"/>
  <c r="C44" s="1"/>
  <c r="C45" s="1"/>
  <c r="C46" s="1"/>
  <c r="C47" s="1"/>
  <c r="E104" l="1"/>
  <c r="E105" s="1"/>
  <c r="E106" s="1"/>
  <c r="E107" s="1"/>
  <c r="E108" s="1"/>
  <c r="E109" s="1"/>
  <c r="E110" s="1"/>
  <c r="H17" i="14"/>
  <c r="H16" l="1"/>
  <c r="G31"/>
  <c r="G35"/>
  <c r="F17" i="12" l="1"/>
  <c r="F16"/>
  <c r="F15"/>
  <c r="F14"/>
  <c r="F13"/>
  <c r="F12"/>
  <c r="F11"/>
  <c r="F10"/>
  <c r="F9"/>
  <c r="F8"/>
  <c r="F7"/>
  <c r="F6"/>
  <c r="C17"/>
  <c r="C16"/>
  <c r="C15"/>
  <c r="C14"/>
  <c r="C13"/>
  <c r="C12"/>
  <c r="C11"/>
  <c r="C10"/>
  <c r="C9"/>
  <c r="C8"/>
  <c r="C7"/>
  <c r="C6"/>
  <c r="E20"/>
  <c r="E21"/>
  <c r="L21" s="1"/>
  <c r="G17"/>
  <c r="G16"/>
  <c r="G15"/>
  <c r="B6"/>
  <c r="F100" i="15"/>
  <c r="F101"/>
  <c r="F102"/>
  <c r="F103"/>
  <c r="F104"/>
  <c r="F105"/>
  <c r="F106"/>
  <c r="F107"/>
  <c r="F108"/>
  <c r="F109"/>
  <c r="F110"/>
  <c r="F99"/>
  <c r="E111"/>
  <c r="C111"/>
  <c r="G34" i="14"/>
  <c r="G33"/>
  <c r="G32"/>
  <c r="H5"/>
  <c r="H50"/>
  <c r="H49"/>
  <c r="H48"/>
  <c r="H47"/>
  <c r="H46"/>
  <c r="T17" i="12"/>
  <c r="T16"/>
  <c r="T15"/>
  <c r="T14"/>
  <c r="T13"/>
  <c r="T12"/>
  <c r="T11"/>
  <c r="T10"/>
  <c r="T9"/>
  <c r="T8"/>
  <c r="T7"/>
  <c r="T6"/>
  <c r="S17"/>
  <c r="S16"/>
  <c r="S15"/>
  <c r="S14"/>
  <c r="S13"/>
  <c r="S12"/>
  <c r="S11"/>
  <c r="S10"/>
  <c r="S9"/>
  <c r="S8"/>
  <c r="S7"/>
  <c r="S6"/>
  <c r="P17"/>
  <c r="P16"/>
  <c r="P15"/>
  <c r="P14"/>
  <c r="P13"/>
  <c r="P12"/>
  <c r="P11"/>
  <c r="P10"/>
  <c r="P9"/>
  <c r="P8"/>
  <c r="P7"/>
  <c r="P6"/>
  <c r="G30" i="14"/>
  <c r="G28"/>
  <c r="B26" i="12"/>
  <c r="B25"/>
  <c r="B24"/>
  <c r="B23"/>
  <c r="K22"/>
  <c r="D6"/>
  <c r="D10" s="1"/>
  <c r="R3"/>
  <c r="L3"/>
  <c r="H4" i="14" s="1"/>
  <c r="C3" i="12"/>
  <c r="R2"/>
  <c r="I2"/>
  <c r="C2"/>
  <c r="J8"/>
  <c r="J9"/>
  <c r="J10"/>
  <c r="J11"/>
  <c r="J12"/>
  <c r="J13"/>
  <c r="J14"/>
  <c r="J15"/>
  <c r="J16"/>
  <c r="J17"/>
  <c r="J7"/>
  <c r="I8"/>
  <c r="I9"/>
  <c r="I10"/>
  <c r="I11"/>
  <c r="I12"/>
  <c r="I13"/>
  <c r="I14"/>
  <c r="I15"/>
  <c r="I16"/>
  <c r="I17"/>
  <c r="I7"/>
  <c r="H8"/>
  <c r="H9"/>
  <c r="H10"/>
  <c r="H11"/>
  <c r="H12"/>
  <c r="H13"/>
  <c r="H14"/>
  <c r="H15"/>
  <c r="H16"/>
  <c r="H17"/>
  <c r="H7"/>
  <c r="G20" i="13"/>
  <c r="G27"/>
  <c r="G34"/>
  <c r="G39"/>
  <c r="E6" i="12" l="1"/>
  <c r="K6" s="1"/>
  <c r="I18"/>
  <c r="D17"/>
  <c r="D13"/>
  <c r="D9"/>
  <c r="D15"/>
  <c r="D11"/>
  <c r="D7"/>
  <c r="D16"/>
  <c r="D12"/>
  <c r="D8"/>
  <c r="E112" i="15"/>
  <c r="D14" i="12"/>
  <c r="F111" i="15"/>
  <c r="T18" i="12"/>
  <c r="M8"/>
  <c r="M9"/>
  <c r="M10"/>
  <c r="M11"/>
  <c r="M13"/>
  <c r="M14"/>
  <c r="M15"/>
  <c r="M16"/>
  <c r="M17"/>
  <c r="M7"/>
  <c r="G8"/>
  <c r="G9"/>
  <c r="G10"/>
  <c r="G11"/>
  <c r="G12"/>
  <c r="G13"/>
  <c r="G7"/>
  <c r="S18"/>
  <c r="C5" i="14"/>
  <c r="C4"/>
  <c r="H3"/>
  <c r="C3"/>
  <c r="L20" i="12"/>
  <c r="I20" i="14"/>
  <c r="G10"/>
  <c r="I27" i="12"/>
  <c r="K26"/>
  <c r="K25"/>
  <c r="K24"/>
  <c r="K23"/>
  <c r="S27" l="1"/>
  <c r="I37" i="27"/>
  <c r="L6" i="12"/>
  <c r="T27"/>
  <c r="H18"/>
  <c r="H27" s="1"/>
  <c r="O18"/>
  <c r="O27" s="1"/>
  <c r="H45" i="14" s="1"/>
  <c r="G9" i="11"/>
  <c r="I9" s="1"/>
  <c r="K20" i="12" l="1"/>
  <c r="G18"/>
  <c r="G27" s="1"/>
  <c r="J18"/>
  <c r="J27" s="1"/>
  <c r="P18"/>
  <c r="P27" s="1"/>
  <c r="I34" i="11"/>
  <c r="F18" i="12"/>
  <c r="D56" i="15" s="1"/>
  <c r="H13" i="14" s="1"/>
  <c r="M18" i="12"/>
  <c r="N18"/>
  <c r="G26" i="14" s="1"/>
  <c r="R18" i="12"/>
  <c r="R27" s="1"/>
  <c r="Q18"/>
  <c r="G29" i="14" s="1"/>
  <c r="I14" l="1"/>
  <c r="M27" i="12"/>
  <c r="G27" i="14"/>
  <c r="Q27" i="12"/>
  <c r="F27"/>
  <c r="G13" i="14"/>
  <c r="N27" i="12"/>
  <c r="D18"/>
  <c r="D27" s="1"/>
  <c r="K21" l="1"/>
  <c r="C18" l="1"/>
  <c r="C27" l="1"/>
  <c r="B7" l="1"/>
  <c r="E7" s="1"/>
  <c r="B8" l="1"/>
  <c r="E8" s="1"/>
  <c r="B10"/>
  <c r="E10" s="1"/>
  <c r="K7"/>
  <c r="B9"/>
  <c r="E9" s="1"/>
  <c r="K8" l="1"/>
  <c r="L7"/>
  <c r="B11"/>
  <c r="E11" s="1"/>
  <c r="L10"/>
  <c r="K10"/>
  <c r="L8"/>
  <c r="L9"/>
  <c r="K9" l="1"/>
  <c r="B12"/>
  <c r="E12" s="1"/>
  <c r="L11"/>
  <c r="B13" l="1"/>
  <c r="E13" s="1"/>
  <c r="K11"/>
  <c r="L12" l="1"/>
  <c r="L13"/>
  <c r="K12"/>
  <c r="B14"/>
  <c r="E14" s="1"/>
  <c r="C20" i="15" l="1"/>
  <c r="B15" i="12"/>
  <c r="E15" s="1"/>
  <c r="K13"/>
  <c r="L14"/>
  <c r="K14" l="1"/>
  <c r="K15"/>
  <c r="B16"/>
  <c r="E16" s="1"/>
  <c r="B17" l="1"/>
  <c r="E17" s="1"/>
  <c r="K16"/>
  <c r="L16"/>
  <c r="L15"/>
  <c r="E18" l="1"/>
  <c r="B18"/>
  <c r="K17" l="1"/>
  <c r="K18"/>
  <c r="K27" s="1"/>
  <c r="I2" i="27" s="1"/>
  <c r="I5" s="1"/>
  <c r="I6" s="1"/>
  <c r="B27" i="12"/>
  <c r="B30"/>
  <c r="D30"/>
  <c r="E27"/>
  <c r="L17"/>
  <c r="L18" s="1"/>
  <c r="L27" l="1"/>
  <c r="G24" i="14" s="1"/>
  <c r="G40" s="1"/>
  <c r="H42" s="1"/>
  <c r="H51" s="1"/>
  <c r="I51" s="1"/>
  <c r="J24"/>
  <c r="F12" i="27"/>
  <c r="F11"/>
  <c r="F10"/>
  <c r="G10" s="1"/>
  <c r="F15"/>
  <c r="G15" s="1"/>
  <c r="I27"/>
  <c r="F30" i="12"/>
  <c r="H30" s="1"/>
  <c r="I8" i="14"/>
  <c r="I15" s="1"/>
  <c r="I19" s="1"/>
  <c r="I21" s="1"/>
  <c r="I22" s="1"/>
  <c r="F13" i="27" l="1"/>
  <c r="F14" s="1"/>
  <c r="I2" i="11"/>
  <c r="G11" i="14"/>
  <c r="G12" s="1"/>
  <c r="I4" i="11"/>
  <c r="I5" l="1"/>
  <c r="I6" s="1"/>
  <c r="F10" s="1"/>
  <c r="I24" l="1"/>
  <c r="G10"/>
  <c r="F12"/>
  <c r="G12" s="1"/>
  <c r="F11" l="1"/>
  <c r="G11" s="1"/>
  <c r="G14" s="1"/>
  <c r="I14" s="1"/>
  <c r="I18" l="1"/>
  <c r="I22" s="1"/>
  <c r="I26" l="1"/>
  <c r="H29" s="1"/>
  <c r="H28" l="1"/>
  <c r="I30" s="1"/>
  <c r="I32" s="1"/>
  <c r="I36" s="1"/>
  <c r="H38" s="1"/>
  <c r="H36" l="1"/>
  <c r="G12" i="27"/>
  <c r="G11"/>
  <c r="G13"/>
  <c r="G14"/>
  <c r="G17" l="1"/>
  <c r="I17" s="1"/>
  <c r="I21" s="1"/>
  <c r="I25" s="1"/>
  <c r="I29" s="1"/>
  <c r="H31" l="1"/>
  <c r="H32"/>
  <c r="I33" l="1"/>
  <c r="I35" s="1"/>
  <c r="I39" s="1"/>
  <c r="H41" l="1"/>
  <c r="H39"/>
</calcChain>
</file>

<file path=xl/sharedStrings.xml><?xml version="1.0" encoding="utf-8"?>
<sst xmlns="http://schemas.openxmlformats.org/spreadsheetml/2006/main" count="561" uniqueCount="324">
  <si>
    <t xml:space="preserve">Pay </t>
  </si>
  <si>
    <t>DA</t>
  </si>
  <si>
    <t>HRA</t>
  </si>
  <si>
    <t>MA</t>
  </si>
  <si>
    <t>CA</t>
  </si>
  <si>
    <t>TOTAL</t>
  </si>
  <si>
    <t>FBF</t>
  </si>
  <si>
    <t>CPS Arr</t>
  </si>
  <si>
    <t>Total</t>
  </si>
  <si>
    <t>Month &amp; Year</t>
  </si>
  <si>
    <t>NHIS</t>
  </si>
  <si>
    <t>I.T</t>
  </si>
  <si>
    <t>I.T Cess</t>
  </si>
  <si>
    <t>Pay,PP,SP.GP</t>
  </si>
  <si>
    <t>10% of Pay +DA</t>
  </si>
  <si>
    <t>=</t>
  </si>
  <si>
    <t>NAME :</t>
  </si>
  <si>
    <t>DESIGNATION :</t>
  </si>
  <si>
    <t>S.No.</t>
  </si>
  <si>
    <t>Details</t>
  </si>
  <si>
    <t>Amount</t>
  </si>
  <si>
    <t>Less: HRA exempt u/s 10 (13)A and Rule 2A</t>
  </si>
  <si>
    <t>a) Actual Rent Paid</t>
  </si>
  <si>
    <t>b) 10% of Pay + DA</t>
  </si>
  <si>
    <t>c) Excess over 10% (a-b)</t>
  </si>
  <si>
    <t>d) HRA received</t>
  </si>
  <si>
    <t xml:space="preserve">     ( The actual HRA exemption shall be the least of c , d  )</t>
  </si>
  <si>
    <t>Salary after the relief under HRA ( 1 - 2 )</t>
  </si>
  <si>
    <t>Salary after the relief under section16(iii)and 24(b) ..(3-4)</t>
  </si>
  <si>
    <t>Gross total  Income  (5+6)</t>
  </si>
  <si>
    <t>Deductions Under Chapter VI A</t>
  </si>
  <si>
    <t>U/s 80C</t>
  </si>
  <si>
    <t>h.Housing Loan -Principal amount paid</t>
  </si>
  <si>
    <t>U/s 80CCC</t>
  </si>
  <si>
    <t>U/s 80CCD</t>
  </si>
  <si>
    <t>Central Govt.Pension Scheme</t>
  </si>
  <si>
    <t>Other Deductions Under Chapter VI A</t>
  </si>
  <si>
    <t xml:space="preserve">u/s 80 D </t>
  </si>
  <si>
    <t xml:space="preserve">u/s 80DD </t>
  </si>
  <si>
    <t>u/s80DDB</t>
  </si>
  <si>
    <t>u/s 80E</t>
  </si>
  <si>
    <t>u/s 80G</t>
  </si>
  <si>
    <t>u/s 80U</t>
  </si>
  <si>
    <t>Grand Total Deductions Under Chapter VI A</t>
  </si>
  <si>
    <t>Net taxable Income  ( 9 - 10 )</t>
  </si>
  <si>
    <t xml:space="preserve"> (rounded to the nearest ten rupees)   Rounded Figure</t>
  </si>
  <si>
    <t>Total Tax</t>
  </si>
  <si>
    <t>Taxable amount</t>
  </si>
  <si>
    <t>Male</t>
  </si>
  <si>
    <t>Female</t>
  </si>
  <si>
    <t>Tax</t>
  </si>
  <si>
    <t>Total Tax Payable</t>
  </si>
  <si>
    <t xml:space="preserve">Less: Tax so far deducted </t>
  </si>
  <si>
    <t>To be…</t>
  </si>
  <si>
    <t>Balance Tax to be deducted at source or to be refunded.</t>
  </si>
  <si>
    <t>(minus symbol on the above denotes amounts to be refunded)</t>
  </si>
  <si>
    <t xml:space="preserve">2.Certified that I am occupying a rental house paying a monthly rent of </t>
  </si>
  <si>
    <t xml:space="preserve"> and the policies are kept alive.</t>
  </si>
  <si>
    <t>Station :</t>
  </si>
  <si>
    <t>Signature of the Assessee</t>
  </si>
  <si>
    <t>Date      :</t>
  </si>
  <si>
    <t>LESS:Total deuctions under Chapter VI A as per col.9</t>
  </si>
  <si>
    <t xml:space="preserve"> Net Taxable Income  as shown in col 8</t>
  </si>
  <si>
    <t>(iv)5,00,001-10,00,000</t>
  </si>
  <si>
    <t>(v) 10,00,001 &amp; above</t>
  </si>
  <si>
    <t>Policy Number</t>
  </si>
  <si>
    <t>Name of the insured &amp; Relationship</t>
  </si>
  <si>
    <t>Name of Policy</t>
  </si>
  <si>
    <t>Amount Insured</t>
  </si>
  <si>
    <t>Particulars of N.S.C</t>
  </si>
  <si>
    <t>Name of Post Office</t>
  </si>
  <si>
    <t>Issue No</t>
  </si>
  <si>
    <t>N.S.C No</t>
  </si>
  <si>
    <t>N.S.C  &amp; Name of Post Office</t>
  </si>
  <si>
    <t>Date of Purchase of the NSC</t>
  </si>
  <si>
    <t>Rate of Interest</t>
  </si>
  <si>
    <t>Name of the Company</t>
  </si>
  <si>
    <t>S.No</t>
  </si>
  <si>
    <t>Name of the Child
and the course</t>
  </si>
  <si>
    <t>Name of the school
or college</t>
  </si>
  <si>
    <t>Date of
Payment</t>
  </si>
  <si>
    <t>Amount 
Paid</t>
  </si>
  <si>
    <t>Details of Fixed Deposits</t>
  </si>
  <si>
    <t>Date</t>
  </si>
  <si>
    <t>Bank</t>
  </si>
  <si>
    <t>Receipt No</t>
  </si>
  <si>
    <t>Particulars of LIC / ULIP / PLI</t>
  </si>
  <si>
    <t>Period / years</t>
  </si>
  <si>
    <t>Place:</t>
  </si>
  <si>
    <t>Date:</t>
  </si>
  <si>
    <t>Annual Premium Paid</t>
  </si>
  <si>
    <t>GPF/CPS/TPF</t>
  </si>
  <si>
    <t>SPF/ SPF 2000</t>
  </si>
  <si>
    <t>PLI</t>
  </si>
  <si>
    <t>(I)   000000-2,50,000</t>
  </si>
  <si>
    <t>(ii) 2,50,001-5,00,000</t>
  </si>
  <si>
    <t>others</t>
  </si>
  <si>
    <t>G.P</t>
  </si>
  <si>
    <t>PP</t>
  </si>
  <si>
    <t>Arr.1</t>
  </si>
  <si>
    <t>Arr.2</t>
  </si>
  <si>
    <t>Arr.3</t>
  </si>
  <si>
    <t>INCOME TAX CALCULATION STATEMENT</t>
  </si>
  <si>
    <r>
      <rPr>
        <b/>
        <sz val="11"/>
        <rFont val="Calibri"/>
        <family val="2"/>
        <scheme val="minor"/>
      </rPr>
      <t>Less</t>
    </r>
    <r>
      <rPr>
        <sz val="11"/>
        <rFont val="Calibri"/>
        <family val="2"/>
        <scheme val="minor"/>
      </rPr>
      <t>: Relief u/s 89 (for previous years arrear salaries)</t>
    </r>
  </si>
  <si>
    <r>
      <rPr>
        <b/>
        <sz val="11"/>
        <rFont val="Calibri"/>
        <family val="2"/>
        <scheme val="minor"/>
      </rPr>
      <t>Add</t>
    </r>
    <r>
      <rPr>
        <sz val="11"/>
        <rFont val="Calibri"/>
        <family val="2"/>
        <scheme val="minor"/>
      </rPr>
      <t>:Surcharge @ 10% ( When total income exceeds 10 lakhs)</t>
    </r>
  </si>
  <si>
    <r>
      <t xml:space="preserve">Add: </t>
    </r>
    <r>
      <rPr>
        <sz val="11"/>
        <rFont val="Calibri"/>
        <family val="2"/>
        <scheme val="minor"/>
      </rPr>
      <t>Education Cess @ 2% on Tax with surcharge</t>
    </r>
  </si>
  <si>
    <t>Certificate</t>
  </si>
  <si>
    <r>
      <rPr>
        <b/>
        <sz val="11"/>
        <rFont val="Calibri"/>
        <family val="2"/>
        <scheme val="minor"/>
      </rPr>
      <t>Total</t>
    </r>
    <r>
      <rPr>
        <sz val="11"/>
        <rFont val="Calibri"/>
        <family val="2"/>
        <scheme val="minor"/>
      </rPr>
      <t xml:space="preserve"> (Rounded to Nearest One Rupee)</t>
    </r>
  </si>
  <si>
    <t>3.Certified that I am paying a sum of                                    towards Life insurance premium</t>
  </si>
  <si>
    <t xml:space="preserve">
Signature of the Assessee</t>
  </si>
  <si>
    <t>Particulars of   PLI</t>
  </si>
  <si>
    <t xml:space="preserve">Spl
All </t>
  </si>
  <si>
    <t xml:space="preserve">PAY AND ALLOWANCES  </t>
  </si>
  <si>
    <t>OFFICIAL DEDUCTIONS FROM THE SALARY</t>
  </si>
  <si>
    <t xml:space="preserve">Signature of the  Assessee                                                                                                                                               Signature of the  Pay drawing Authority </t>
  </si>
  <si>
    <t xml:space="preserve">Signature of the  Pay drawing Authority </t>
  </si>
  <si>
    <t>D.A 1</t>
  </si>
  <si>
    <t xml:space="preserve">D.A 2 </t>
  </si>
  <si>
    <t xml:space="preserve"> E.L.S</t>
  </si>
  <si>
    <t>BONUS</t>
  </si>
  <si>
    <r>
      <t xml:space="preserve">a.Contribution to </t>
    </r>
    <r>
      <rPr>
        <b/>
        <sz val="12"/>
        <rFont val="Calibri"/>
        <family val="2"/>
        <scheme val="minor"/>
      </rPr>
      <t>GPF/TPF/CPS</t>
    </r>
  </si>
  <si>
    <t>Total Salary with all allowances including allowances</t>
  </si>
  <si>
    <t>Tax Payable  (col 12 - 13 )</t>
  </si>
  <si>
    <t>Tax including surcharge ( col 14 +15)</t>
  </si>
  <si>
    <r>
      <t xml:space="preserve">b.Contribution to </t>
    </r>
    <r>
      <rPr>
        <b/>
        <sz val="12"/>
        <rFont val="Calibri"/>
        <family val="2"/>
        <scheme val="minor"/>
      </rPr>
      <t>PPF</t>
    </r>
  </si>
  <si>
    <r>
      <t xml:space="preserve">e.Investment in </t>
    </r>
    <r>
      <rPr>
        <b/>
        <sz val="12"/>
        <rFont val="Calibri"/>
        <family val="2"/>
        <scheme val="minor"/>
      </rPr>
      <t>NSC/NSS</t>
    </r>
  </si>
  <si>
    <r>
      <t xml:space="preserve">f.Premium paid for </t>
    </r>
    <r>
      <rPr>
        <b/>
        <sz val="12"/>
        <rFont val="Calibri"/>
        <family val="2"/>
        <scheme val="minor"/>
      </rPr>
      <t>PLI</t>
    </r>
  </si>
  <si>
    <t>ARREARS DRAWN PARTICULARS</t>
  </si>
  <si>
    <t>OFFICE :</t>
  </si>
  <si>
    <t>PAN NO:</t>
  </si>
  <si>
    <t>www.kalvisolai.com</t>
  </si>
  <si>
    <t>GPF/TPF/CPS No :</t>
  </si>
  <si>
    <t>GO TO PAGE NO 1</t>
  </si>
  <si>
    <t>GO TO PAGE NO 2</t>
  </si>
  <si>
    <t>GO TO PAGE NO 3</t>
  </si>
  <si>
    <t xml:space="preserve">GO TO PAGE NO 4 </t>
  </si>
  <si>
    <t>12 X</t>
  </si>
  <si>
    <t>PAN :</t>
  </si>
  <si>
    <t>Net Tax Payable</t>
  </si>
  <si>
    <r>
      <t xml:space="preserve">j.Premium paid for </t>
    </r>
    <r>
      <rPr>
        <b/>
        <sz val="12"/>
        <rFont val="Calibri"/>
        <family val="2"/>
        <scheme val="minor"/>
      </rPr>
      <t xml:space="preserve">LIC </t>
    </r>
  </si>
  <si>
    <r>
      <t>i.</t>
    </r>
    <r>
      <rPr>
        <b/>
        <sz val="12"/>
        <rFont val="Calibri"/>
        <family val="2"/>
        <scheme val="minor"/>
      </rPr>
      <t>Tuition fees</t>
    </r>
    <r>
      <rPr>
        <sz val="12"/>
        <rFont val="Calibri"/>
        <family val="2"/>
        <scheme val="minor"/>
      </rPr>
      <t xml:space="preserve"> for two children</t>
    </r>
  </si>
  <si>
    <t>DESIGNATION:</t>
  </si>
  <si>
    <t>PAN NO :</t>
  </si>
  <si>
    <t>BASIC PAY</t>
  </si>
  <si>
    <t>GRADE PAY</t>
  </si>
  <si>
    <t>P.P</t>
  </si>
  <si>
    <t>E.L.S</t>
  </si>
  <si>
    <t xml:space="preserve">Professional Tax Paid </t>
  </si>
  <si>
    <r>
      <t xml:space="preserve">a)Less: </t>
    </r>
    <r>
      <rPr>
        <b/>
        <sz val="12"/>
        <color rgb="FFFF0000"/>
        <rFont val="Calibri"/>
        <family val="2"/>
        <scheme val="minor"/>
      </rPr>
      <t>Professional Tax Paid</t>
    </r>
    <r>
      <rPr>
        <b/>
        <sz val="12"/>
        <rFont val="Calibri"/>
        <family val="2"/>
        <scheme val="minor"/>
      </rPr>
      <t xml:space="preserve"> </t>
    </r>
    <r>
      <rPr>
        <sz val="12"/>
        <rFont val="Calibri"/>
        <family val="2"/>
        <scheme val="minor"/>
      </rPr>
      <t>u/s 16 (iii)</t>
    </r>
  </si>
  <si>
    <t>U/s 80CCD Central Govt.Pension Scheme</t>
  </si>
  <si>
    <t>U/s 80CCC Insurance -Pension scheme
(Max Rs.100000)</t>
  </si>
  <si>
    <t>IT ADVANCE PAID</t>
  </si>
  <si>
    <t>CPS ARREAR IF ANY</t>
  </si>
  <si>
    <t>IT ADVANCE PAID IF ANY</t>
  </si>
  <si>
    <t>CPS</t>
  </si>
  <si>
    <t xml:space="preserve">I hereby authorise the drawing and disbursing officer to deduct the balance amount of tax from my February month salary </t>
  </si>
  <si>
    <t>1.Certified that I am occupying a house allotted by PWD/TNHB on on payment of Rs.                              p.m</t>
  </si>
  <si>
    <t>CLICK</t>
  </si>
  <si>
    <t>CLICK HERE TO VERIFY DATA'S</t>
  </si>
  <si>
    <r>
      <t>LESS</t>
    </r>
    <r>
      <rPr>
        <sz val="11"/>
        <rFont val="Calibri"/>
        <family val="2"/>
        <scheme val="minor"/>
      </rPr>
      <t>:   TAX REBATE u/s 87 A</t>
    </r>
  </si>
  <si>
    <t>U MAY CHANGE ACTUAL RENT PAID YELLOW BOX</t>
  </si>
  <si>
    <t xml:space="preserve"> IF U HAVE GOT HOUSING LOAN DELETE HRA AMOUNT</t>
  </si>
  <si>
    <t xml:space="preserve">u/s 80G Donations (50% or 100 %)
(CHIEF MINISTER'S PUBLIC RELIEF FUND,Tsunami,flood,Cyclone, etc-100%) </t>
  </si>
  <si>
    <t>GPF/TPF/CPS</t>
  </si>
  <si>
    <t>Repayment of Educational Loan ( 100%)</t>
  </si>
  <si>
    <r>
      <t>Medical-dependent</t>
    </r>
    <r>
      <rPr>
        <b/>
        <sz val="10"/>
        <rFont val="Calibri"/>
        <family val="2"/>
        <scheme val="minor"/>
      </rPr>
      <t xml:space="preserve"> (&lt;40 %75000, &lt;80%severe 125000)</t>
    </r>
  </si>
  <si>
    <t>Particulars about the Payment of Tuition Fees</t>
  </si>
  <si>
    <t>Total ( The actual amount paid under sections 80C,80CCC,and 80CCD or Rs. 1.5 lakh whichever is less)</t>
  </si>
  <si>
    <t>80 CCD (1B)</t>
  </si>
  <si>
    <r>
      <t xml:space="preserve">The deduction allowed under section </t>
    </r>
    <r>
      <rPr>
        <b/>
        <sz val="9"/>
        <color rgb="FFC00000"/>
        <rFont val="Calibri"/>
        <family val="2"/>
        <scheme val="minor"/>
      </rPr>
      <t>80 CCD(1B)</t>
    </r>
    <r>
      <rPr>
        <b/>
        <sz val="9"/>
        <rFont val="Calibri"/>
        <family val="2"/>
        <scheme val="minor"/>
      </rPr>
      <t xml:space="preserve"> is an additional deduction in respect of any amount paid in the NPS upto Rs. 50,000/-.</t>
    </r>
  </si>
  <si>
    <t>Insurance -Pension scheme(Max Rs.150000)</t>
  </si>
  <si>
    <t xml:space="preserve">U/s 80 CCG </t>
  </si>
  <si>
    <t>Rajiv Gandhi Equity Savings Scheme Rs 25000</t>
  </si>
  <si>
    <r>
      <rPr>
        <b/>
        <sz val="11"/>
        <rFont val="Calibri"/>
        <family val="2"/>
        <scheme val="minor"/>
      </rPr>
      <t xml:space="preserve">A person with disability </t>
    </r>
    <r>
      <rPr>
        <b/>
        <sz val="10"/>
        <rFont val="Calibri"/>
        <family val="2"/>
        <scheme val="minor"/>
      </rPr>
      <t>(&lt;40 %75000, &lt;80%severe 125000)</t>
    </r>
  </si>
  <si>
    <t>Medical -Self, Dependent(Max Rs.40000,Senior 60000)</t>
  </si>
  <si>
    <t>g.NSC Accruited Interest</t>
  </si>
  <si>
    <t>&lt;- enter your data</t>
  </si>
  <si>
    <t xml:space="preserve"> </t>
  </si>
  <si>
    <t xml:space="preserve">u/s 80E Repayment of Educational Loan 
</t>
  </si>
  <si>
    <t>ADD : Other income including NSC Accrued interest</t>
  </si>
  <si>
    <r>
      <t xml:space="preserve">e.Investment in </t>
    </r>
    <r>
      <rPr>
        <sz val="12"/>
        <color rgb="FFFF0000"/>
        <rFont val="Arial Black"/>
        <family val="2"/>
      </rPr>
      <t>NSC/NSS</t>
    </r>
  </si>
  <si>
    <r>
      <t>g.</t>
    </r>
    <r>
      <rPr>
        <sz val="12"/>
        <color rgb="FFFF0000"/>
        <rFont val="Arial Black"/>
        <family val="2"/>
      </rPr>
      <t>NSC</t>
    </r>
    <r>
      <rPr>
        <sz val="12"/>
        <rFont val="Arial Black"/>
        <family val="2"/>
      </rPr>
      <t xml:space="preserve"> accruited </t>
    </r>
    <r>
      <rPr>
        <sz val="12"/>
        <color rgb="FFFF0000"/>
        <rFont val="Arial Black"/>
        <family val="2"/>
      </rPr>
      <t>Interest</t>
    </r>
  </si>
  <si>
    <r>
      <t>h.Housing Loan (</t>
    </r>
    <r>
      <rPr>
        <sz val="12"/>
        <color rgb="FFFF0000"/>
        <rFont val="Arial Black"/>
        <family val="2"/>
      </rPr>
      <t>HBA</t>
    </r>
    <r>
      <rPr>
        <sz val="12"/>
        <rFont val="Arial Black"/>
        <family val="2"/>
      </rPr>
      <t>)</t>
    </r>
    <r>
      <rPr>
        <sz val="12"/>
        <color rgb="FFFF0000"/>
        <rFont val="Arial Black"/>
        <family val="2"/>
      </rPr>
      <t>Principal</t>
    </r>
    <r>
      <rPr>
        <sz val="12"/>
        <rFont val="Arial Black"/>
        <family val="2"/>
      </rPr>
      <t xml:space="preserve"> amount paid</t>
    </r>
  </si>
  <si>
    <r>
      <t>i.</t>
    </r>
    <r>
      <rPr>
        <sz val="12"/>
        <color rgb="FFFF0000"/>
        <rFont val="Arial Black"/>
        <family val="2"/>
      </rPr>
      <t>Tuition Fees</t>
    </r>
    <r>
      <rPr>
        <sz val="12"/>
        <rFont val="Arial Black"/>
        <family val="2"/>
      </rPr>
      <t xml:space="preserve"> for Two Children</t>
    </r>
  </si>
  <si>
    <r>
      <t xml:space="preserve">j.Premium Paid for </t>
    </r>
    <r>
      <rPr>
        <sz val="12"/>
        <color rgb="FFFF0000"/>
        <rFont val="Arial Black"/>
        <family val="2"/>
      </rPr>
      <t xml:space="preserve">LIC </t>
    </r>
  </si>
  <si>
    <t>Medical Insurance Premia Paid (Max.25000 )</t>
  </si>
  <si>
    <t>D.A HIKE DATE</t>
  </si>
  <si>
    <t>HIKE</t>
  </si>
  <si>
    <t>D.A</t>
  </si>
  <si>
    <t>LINK</t>
  </si>
  <si>
    <t>ANNOUNCED DATE</t>
  </si>
  <si>
    <t xml:space="preserve"> 20.04.2016 </t>
  </si>
  <si>
    <t>16.12.2016</t>
  </si>
  <si>
    <t xml:space="preserve"> 16.10.2015</t>
  </si>
  <si>
    <t xml:space="preserve"> 22.04.2015</t>
  </si>
  <si>
    <t xml:space="preserve"> 10.10.2014</t>
  </si>
  <si>
    <t>03.04.2014</t>
  </si>
  <si>
    <t xml:space="preserve"> 10.10.2013</t>
  </si>
  <si>
    <t>02.05.2013</t>
  </si>
  <si>
    <t>27.03.2010</t>
  </si>
  <si>
    <t xml:space="preserve"> 24.09.2010</t>
  </si>
  <si>
    <t>28.03.2011</t>
  </si>
  <si>
    <t>05.10.2012</t>
  </si>
  <si>
    <t xml:space="preserve"> 03.10.2011</t>
  </si>
  <si>
    <t>09.04.2012</t>
  </si>
  <si>
    <t>01.01.2006</t>
  </si>
  <si>
    <t>01.07.2006</t>
  </si>
  <si>
    <t>01.01.2007</t>
  </si>
  <si>
    <t>01.07.2007</t>
  </si>
  <si>
    <t>01.01.2008</t>
  </si>
  <si>
    <t>01.07.2008</t>
  </si>
  <si>
    <t>01.01.2009</t>
  </si>
  <si>
    <t>01.07.2009</t>
  </si>
  <si>
    <t>01.01.2010</t>
  </si>
  <si>
    <t>01.07.2010</t>
  </si>
  <si>
    <t>01.01.2011</t>
  </si>
  <si>
    <t>01.07.2011</t>
  </si>
  <si>
    <t>01.01.2012</t>
  </si>
  <si>
    <t>01.07.2012</t>
  </si>
  <si>
    <t>01.01.2013</t>
  </si>
  <si>
    <t>01.07.2013</t>
  </si>
  <si>
    <t>01.01.2014</t>
  </si>
  <si>
    <t>01.07.2014</t>
  </si>
  <si>
    <t>01.01.2015</t>
  </si>
  <si>
    <t>01.07.2015</t>
  </si>
  <si>
    <t>01.01.2016.</t>
  </si>
  <si>
    <t>01.07.2016</t>
  </si>
  <si>
    <t xml:space="preserve">7th Pay Com D.A DEATILS </t>
  </si>
  <si>
    <t xml:space="preserve">6th Pay Com D.A DEATILS </t>
  </si>
  <si>
    <t>PLI DETAILS INCLUDING SERVICE TAX</t>
  </si>
  <si>
    <t>SERVICE TAX</t>
  </si>
  <si>
    <t>u/s 80DDB Medical - Self, dependent
(Max Rs.40000, Senior Rs.60000)</t>
  </si>
  <si>
    <t>u/s 80DD Medical-dependent
(&lt;40 % Rs.75,000 &lt;80% Severe Rs.1,25,000)</t>
  </si>
  <si>
    <t>u/s 80 D Medical Insurance Premium
(Max Rs.25000</t>
  </si>
  <si>
    <t>u/s 80U Physically Handicapped 
(&lt;40 % Rs.75,000, &lt;80% Severe Rs.1,25,000)</t>
  </si>
  <si>
    <t>HRA+CCA+HILL ALLOWANCE</t>
  </si>
  <si>
    <t>01.07.2017</t>
  </si>
  <si>
    <t>01.01.2017</t>
  </si>
  <si>
    <t>f.Contribution to PLI (ONE MONTH ONLY)</t>
  </si>
  <si>
    <t>01.01.2018</t>
  </si>
  <si>
    <t>10.10.2017</t>
  </si>
  <si>
    <t xml:space="preserve">26.04.2017 </t>
  </si>
  <si>
    <t>01.07.2018</t>
  </si>
  <si>
    <t xml:space="preserve">DA வில் மாற்றம் இருப்பின் COPY AND PASTE செய்து மாற்றவும் </t>
  </si>
  <si>
    <t>வருமான வரி செலுத்துவோருக்கு வரி விலக்கு அளிக்க சிலசேமிப்புக்கள் 80 சி பிரிவின் கீழ் உள்ளன. அவை என்ன என்பதை தெரிந்துக் கொள்வதன் மூலம் அதிக வரி செலுத்தாமல் தவிர்க்க முடியும். அத்தகைய சேமிப்பு இனங்கள் குறித்து நாம் இப்போது காண்போம் 
1. ஆயுள் காப்பீட்டு பிரிமியம் 
2. பொது பிரவிடண்ட் ஃபண்ட் 
3. ஊழியர் பிராவிடண்ட் ஃபண்ட் 
4. சுகன்யா சம்ரிதி திட்டம் 
5. தேசிய சேமிப்பு பத்திரம் (இதில் வட்டி, முதலீடு இரண்டுக்குமே விலக்கு உண்டு) 
6. வங்கிகள், தபால் அலுவலகங்கள் உள்ளிட்ட இடங்களில் 5 வருட வைப்பு தொகை 
7. முதியோர் சேமிப்பு திட்டம் 
8. யுனிட்டுகள் மூலம் காப்பீடு 
9. முதலீட்டு சேமிப்புக்கள் 
10. ஓய்வூதியம் 
11. குழந்தைகளின் கல்விச் செலவு (இரு குழந்தைகளுக்குமட்டும்) 
12. வீட்டு வசதிக் கடன் முதல் திரும்பி செலுத்துதல்
இவை அனைத்தும் இணைந்து வருடத்துக்கு ரூ. 1.5 லட்சம் வரை விலக்கு அளிக்கப்படும். அல்லது ஒரே இனமாகவும் விலக்கு பெற முடியும். எனவே இவை குறித்து உங்கள் நிதிஆலோசகரின் அறிவுரையின் படி சேமிப்பதன் மூலம் வருமான வரி விலக்கு பெற முடியும். 80 c, 80 சி, income tax, tax rebate, வரி விலக்கு, வருமான வரி</t>
  </si>
  <si>
    <t>STANDARD DEDUCTION</t>
  </si>
  <si>
    <r>
      <t xml:space="preserve">b)Less:- </t>
    </r>
    <r>
      <rPr>
        <b/>
        <sz val="12"/>
        <color rgb="FFFF0000"/>
        <rFont val="Calibri"/>
        <family val="2"/>
        <scheme val="minor"/>
      </rPr>
      <t>HBA Interest paid</t>
    </r>
    <r>
      <rPr>
        <sz val="12"/>
        <rFont val="Calibri"/>
        <family val="2"/>
        <scheme val="minor"/>
      </rPr>
      <t xml:space="preserve"> u/s 24(b) max 30,000   </t>
    </r>
    <r>
      <rPr>
        <sz val="11"/>
        <rFont val="Calibri"/>
        <family val="2"/>
        <scheme val="minor"/>
      </rPr>
      <t>(for houses constructed  after 1.4.99 ) (max.2,00,000)</t>
    </r>
  </si>
  <si>
    <t>http://epayroll.tn.gov.in/epayslip/Login/EmployeeLogin.aspx</t>
  </si>
  <si>
    <t>AADHAAR NO :</t>
  </si>
  <si>
    <t>AADHAAR NO:</t>
  </si>
  <si>
    <t>Total Cess 4%</t>
  </si>
  <si>
    <r>
      <t xml:space="preserve">Add: </t>
    </r>
    <r>
      <rPr>
        <sz val="11"/>
        <rFont val="Calibri"/>
        <family val="2"/>
        <scheme val="minor"/>
      </rPr>
      <t>Higher Education Cess @ 2% on Tax with surcharge</t>
    </r>
  </si>
  <si>
    <t>&lt;- Enter Your Data</t>
  </si>
  <si>
    <t>1231 2312 3333</t>
  </si>
  <si>
    <t>11.04.2018</t>
  </si>
  <si>
    <t>18.09.2018</t>
  </si>
  <si>
    <t>Pay e Slip</t>
  </si>
  <si>
    <t>Annual Income Statement</t>
  </si>
  <si>
    <t>Pay Drawn Particulars</t>
  </si>
  <si>
    <t>DETAILS</t>
  </si>
  <si>
    <t>S.NO</t>
  </si>
  <si>
    <t>https://www.new.kalvisolai.com/search/label/IT%20FORM</t>
  </si>
  <si>
    <t>6th Pay Com D.A DETAILS</t>
  </si>
  <si>
    <t>7th Pay Com D.A DETAILS</t>
  </si>
  <si>
    <t>மாத சம்பளத்துடன் நிலுவை ஊதியம் பெற்று இருப்பின் அதையும் காண்பிக்க வேண்டும். [DA Arrear -2, Bonus, surrender, pay fix arrear if any]</t>
  </si>
  <si>
    <t>Housing loan பிடித்தம் செய்பவர்கள் HRA கழிக்கக் கூடாது.</t>
  </si>
  <si>
    <t>மாற்றுத்திறன் ஆசிரியர்கள் தொழில்வரி செலுத்தத் தேவையில்லை. மேலும் சம்பளத்தில் பெறக்கூடிய  போக்குவரத்து பயணப்படியை Entertainment Allowance ல் கழித்துக் கொள்ளலாம்.</t>
  </si>
  <si>
    <t>Housing loan - வட்டி அதிகபட்சமாக Rs.2,00,000/- வரை கழித்துக் கொள்ளலாம்</t>
  </si>
  <si>
    <t>Housing loan - அசல் தொகையை  80c ல் கழித்துக் கொள்ளலாம்.</t>
  </si>
  <si>
    <t>Housing loan - அசல் மற்றும் வட்டி கழிப்பவர்கள் 12c படிவம் வைக்க வேண்டும்.</t>
  </si>
  <si>
    <t>CPS திட்டத்தில் உள்ள ஆசிரியர்கள் 80c ல் சேமிப்பு 1,50,000 க்கு மேல் இருந்தால், செலுத்திய CPS  தொகையில்  அதிகபட்சமாக ரூ.50,000/- வரை 80CCD(1B) ல் கழித்துக் கொள்ளலாம்.</t>
  </si>
  <si>
    <t>School fees - குழந்தைகளின் tuition fee மட்டும் கழிக்க வேண்டும். Other fees ஏதும் கழிக்கக் கூடாது. (அதிகபட்சமாக 2 குழந்தைகளுக்கு மட்டும்)</t>
  </si>
  <si>
    <t>LIC &amp; PLI : பிரீமியம் தொகை மட்டும் கழிக்க வேண்டும். Late fee கழிக்கக் கூடாது. (LIC Statement பெற்று,  படிவத்துடன் இணைக்கவும்).</t>
  </si>
  <si>
    <t>மாத சம்பளத்தில் பிடித்தம் செய்யப்படும் NHIS தொகையை 80D ல் கழித்துக் கொள்ளலாம்.</t>
  </si>
  <si>
    <t>நன்கொடை, கஜா புயல் மற்றும் கேரளா புயல் நிவாரண நிதி வழங்கியிருந்தால், அத்தொகையை 80G ல் கழித்துக் கொள்ளலாம்.</t>
  </si>
  <si>
    <t>வருமான வரியில் ஆரோக்கியம் மற்றும் கல்வி வரி 4% பிடித்தம் செய்ய வேண்டும்.</t>
  </si>
  <si>
    <t>Taxable Income மட்டும் அருகாமையில் உள்ள ரூ.10 க்கு முழுமையாக்க வேண்டும். வரியில் ரூ.10 க்கு முழுமையாக்க வேண்டாம்.</t>
  </si>
  <si>
    <t xml:space="preserve">AADHAAR </t>
  </si>
  <si>
    <t>01.07.2019</t>
  </si>
  <si>
    <t>01.07.2020</t>
  </si>
  <si>
    <t>http://www.tngo.kalvisolai.com/search/label/D.A%20G.OS</t>
  </si>
  <si>
    <t>17.10.2019</t>
  </si>
  <si>
    <t>20.05.2019</t>
  </si>
  <si>
    <t>Cess 4%</t>
  </si>
  <si>
    <t>2019 - 2020 வருமான வரி படிவம் பூர்த்தி செய்யும் போது கவனத்தில் கொள்ள வேண்டியவை...</t>
  </si>
  <si>
    <t>நிலையான கழிவு (Standard deduction) ரு.50,000/- ஐ மொத்த வருமானத்தில் கழித்துக் கொள்ளலாம்.</t>
  </si>
  <si>
    <t>80DDB - Medical Treatment - ரூ.80,000/- வரை காண்பிப்பவர் 10 - I படிவத்தில் மருத்துவரிடம் சான்று பெற்று இணைக்க வேண்டும்.</t>
  </si>
  <si>
    <t>கல்விக் கடனுக்காக  இந்த நிதியாண்டில் (2019-2020) செலுத்திய வட்டியை முழுவதும் 80E ல் கழித்துக் கொள்ளலாம்.</t>
  </si>
  <si>
    <t>Taxable income ரூ.5 இலட்சத்துக்கு குறைவாக இருந்தால் மட்டும், மொத்த வரியில் ரூ.12500/-  ஐ 87A ல்  கழித்துக் கொள்ளலாம்.</t>
  </si>
  <si>
    <t xml:space="preserve"> Less : REBATE of Rs.12500 for individuals having taxable income upto 5 lakhs (sec 87A) (In this form if serial number 10 is less than Rs.5 lakhs then you can less Rs. 12500 or the amount of tax payable whichever is lower)</t>
  </si>
  <si>
    <t>மாற்றுத் திறன் ஆசிரியர்கள் ஆண்டு முழுவதும் Medical treatment க்காக ₹75,000/- ஐ 80DD ல் கழித்துக் கொள்ளலாம்.(₹1,25,000 - In case of severe disability)</t>
  </si>
  <si>
    <t>0-2,50,000</t>
  </si>
  <si>
    <t>2,50,001-5,00,000</t>
  </si>
  <si>
    <t>5,00,001-7,50,000</t>
  </si>
  <si>
    <t>7,50,001-10,00,000</t>
  </si>
  <si>
    <t>10,00,001-12,50,000</t>
  </si>
  <si>
    <t>12,50,000-15,00,000</t>
  </si>
  <si>
    <t>15,00,001 Above</t>
  </si>
  <si>
    <t>&lt;- Enter OR Delete Your Data</t>
  </si>
  <si>
    <t>After Less: Housing Loan interest Paid U/S 24(b) Total Rs</t>
  </si>
  <si>
    <t>GPF TOTAL</t>
  </si>
  <si>
    <t>GPF ல் உள்ளவர்கள் G24 ல் J24  ல் உள்ள தொகையை TYPE செய்யவும். H44 DELETE செய்யவும்.</t>
  </si>
  <si>
    <t>&lt;- delete this data in case of GPF subscriber</t>
  </si>
  <si>
    <t>C56=House Building Advance (HBA) Interest Paid Max 2,00,000
D56=ACTUAL HRA RECEICED</t>
  </si>
  <si>
    <r>
      <t>c.Contribution to</t>
    </r>
    <r>
      <rPr>
        <b/>
        <sz val="12"/>
        <rFont val="Calibri"/>
        <family val="2"/>
        <scheme val="minor"/>
      </rPr>
      <t xml:space="preserve"> FBF</t>
    </r>
  </si>
  <si>
    <r>
      <t xml:space="preserve">d.Contribution to </t>
    </r>
    <r>
      <rPr>
        <b/>
        <sz val="12"/>
        <rFont val="Calibri"/>
        <family val="2"/>
        <scheme val="minor"/>
      </rPr>
      <t>SPF</t>
    </r>
  </si>
  <si>
    <t>Less : REBATE of Rs.12500 for individuals having taxable income upto 5 lakhs (sec 87A) (In this form if serial number 10 is less than Rs.5 lakhs then you can less Rs. 12500 or the amount of tax payable whichever is lower)</t>
  </si>
  <si>
    <r>
      <t xml:space="preserve">Donations - CMPRF PAN is </t>
    </r>
    <r>
      <rPr>
        <b/>
        <sz val="9"/>
        <color rgb="FFFF0000"/>
        <rFont val="Calibri"/>
        <family val="2"/>
        <scheme val="minor"/>
      </rPr>
      <t>AAAGC0038F</t>
    </r>
    <r>
      <rPr>
        <b/>
        <sz val="9"/>
        <rFont val="Calibri"/>
        <family val="2"/>
        <scheme val="minor"/>
      </rPr>
      <t xml:space="preserve"> </t>
    </r>
  </si>
  <si>
    <t>Sukanya Samriddhi Yojana</t>
  </si>
  <si>
    <t>ENTRY PAGE - CLICK THE LINK</t>
  </si>
  <si>
    <t>VERIFY OLD METHOD TAX - CLICK THE LINK</t>
  </si>
  <si>
    <t>VERIFY NEW METHOD TAX - CLICK THE LINK</t>
  </si>
  <si>
    <r>
      <rPr>
        <sz val="28"/>
        <color theme="0"/>
        <rFont val="Arial Black"/>
        <family val="2"/>
      </rPr>
      <t>IT FORM 2022 - VERSION  - 1.1</t>
    </r>
    <r>
      <rPr>
        <sz val="28"/>
        <color theme="0"/>
        <rFont val="Algerian"/>
        <family val="5"/>
      </rPr>
      <t xml:space="preserve">
</t>
    </r>
    <r>
      <rPr>
        <sz val="28"/>
        <color theme="0"/>
        <rFont val="Aharoni"/>
        <charset val="177"/>
      </rPr>
      <t>(Enter Your Data's in Yellow Box)</t>
    </r>
  </si>
  <si>
    <r>
      <rPr>
        <sz val="20"/>
        <color theme="0"/>
        <rFont val="Arial Black"/>
        <family val="2"/>
      </rPr>
      <t>IT FORM 2022 - VERSION  - 1.1- ENTRY PAGE</t>
    </r>
    <r>
      <rPr>
        <sz val="20"/>
        <color theme="0"/>
        <rFont val="Algerian"/>
        <family val="5"/>
      </rPr>
      <t xml:space="preserve">
</t>
    </r>
    <r>
      <rPr>
        <sz val="20"/>
        <color theme="0"/>
        <rFont val="Aharoni"/>
        <charset val="177"/>
      </rPr>
      <t>(Enter Your Data's in Yellow Box)</t>
    </r>
  </si>
  <si>
    <t>FINANCIAL YEAR 2021-2022</t>
  </si>
  <si>
    <t>ASSESSMENT YEAR 2022-2023</t>
  </si>
  <si>
    <t>PAY DRAWN PARTICULARS FOR THE PURPOSE OF INCOME TAX-2021-2022</t>
  </si>
  <si>
    <t>IT FORM 2021</t>
  </si>
  <si>
    <t xml:space="preserve"> https://www.karuvoolam.tn.gov.in/web/tnta/oamlogin</t>
  </si>
  <si>
    <t>BARATHIRAJA R</t>
  </si>
  <si>
    <t>B.T ASSISTANT (TAMIL)</t>
  </si>
  <si>
    <t>7036522/EDN</t>
  </si>
  <si>
    <t>GHSS, PERANI, VPM DT</t>
  </si>
  <si>
    <t>AOWPB3877L</t>
  </si>
</sst>
</file>

<file path=xl/styles.xml><?xml version="1.0" encoding="utf-8"?>
<styleSheet xmlns="http://schemas.openxmlformats.org/spreadsheetml/2006/main">
  <fonts count="95">
    <font>
      <sz val="11"/>
      <color theme="1"/>
      <name val="Calibri"/>
      <family val="2"/>
      <scheme val="minor"/>
    </font>
    <font>
      <b/>
      <sz val="11"/>
      <name val="Times New Roman"/>
      <family val="1"/>
    </font>
    <font>
      <sz val="11"/>
      <name val="Times New Roman"/>
      <family val="1"/>
    </font>
    <font>
      <sz val="10"/>
      <name val="Arial"/>
      <family val="2"/>
    </font>
    <font>
      <b/>
      <sz val="10.5"/>
      <name val="Times New Roman"/>
      <family val="1"/>
    </font>
    <font>
      <sz val="10.5"/>
      <name val="Arial"/>
      <family val="2"/>
    </font>
    <font>
      <sz val="11"/>
      <color indexed="8"/>
      <name val="Times New Roman"/>
      <family val="1"/>
    </font>
    <font>
      <sz val="9"/>
      <color indexed="8"/>
      <name val="Times New Roman"/>
      <family val="1"/>
    </font>
    <font>
      <sz val="11"/>
      <color theme="1"/>
      <name val="Times New Roman"/>
      <family val="1"/>
    </font>
    <font>
      <b/>
      <sz val="12"/>
      <name val="Arial"/>
      <family val="2"/>
    </font>
    <font>
      <b/>
      <sz val="12"/>
      <name val="Calibri"/>
      <family val="2"/>
      <scheme val="minor"/>
    </font>
    <font>
      <b/>
      <sz val="10"/>
      <name val="Calibri"/>
      <family val="2"/>
      <scheme val="minor"/>
    </font>
    <font>
      <sz val="10.5"/>
      <name val="Calibri"/>
      <family val="2"/>
      <scheme val="minor"/>
    </font>
    <font>
      <b/>
      <sz val="10.5"/>
      <name val="Calibri"/>
      <family val="2"/>
      <scheme val="minor"/>
    </font>
    <font>
      <sz val="12"/>
      <color theme="1"/>
      <name val="Calibri"/>
      <family val="2"/>
      <scheme val="minor"/>
    </font>
    <font>
      <sz val="12"/>
      <name val="Calibri"/>
      <family val="2"/>
      <scheme val="minor"/>
    </font>
    <font>
      <b/>
      <u/>
      <sz val="12"/>
      <name val="Calibri"/>
      <family val="2"/>
      <scheme val="minor"/>
    </font>
    <font>
      <b/>
      <sz val="12"/>
      <color indexed="8"/>
      <name val="Calibri"/>
      <family val="2"/>
      <scheme val="minor"/>
    </font>
    <font>
      <sz val="10"/>
      <name val="Calibri"/>
      <family val="2"/>
      <scheme val="minor"/>
    </font>
    <font>
      <sz val="11"/>
      <name val="Calibri"/>
      <family val="2"/>
      <scheme val="minor"/>
    </font>
    <font>
      <b/>
      <sz val="11"/>
      <name val="Calibri"/>
      <family val="2"/>
      <scheme val="minor"/>
    </font>
    <font>
      <sz val="10"/>
      <color indexed="8"/>
      <name val="Calibri"/>
      <family val="2"/>
      <scheme val="minor"/>
    </font>
    <font>
      <sz val="11"/>
      <color indexed="8"/>
      <name val="Calibri"/>
      <family val="2"/>
      <scheme val="minor"/>
    </font>
    <font>
      <b/>
      <sz val="14"/>
      <name val="Calibri"/>
      <family val="2"/>
      <scheme val="minor"/>
    </font>
    <font>
      <b/>
      <sz val="11"/>
      <color indexed="8"/>
      <name val="Calibri"/>
      <family val="2"/>
      <scheme val="minor"/>
    </font>
    <font>
      <b/>
      <sz val="9"/>
      <name val="Calibri"/>
      <family val="2"/>
      <scheme val="minor"/>
    </font>
    <font>
      <b/>
      <sz val="12"/>
      <color rgb="FF0000FF"/>
      <name val="Calibri"/>
      <family val="2"/>
      <scheme val="minor"/>
    </font>
    <font>
      <sz val="10"/>
      <name val="Arial Black"/>
      <family val="2"/>
    </font>
    <font>
      <b/>
      <sz val="10"/>
      <name val="Arial Black"/>
      <family val="2"/>
    </font>
    <font>
      <b/>
      <sz val="12"/>
      <color rgb="FFFF0000"/>
      <name val="Calibri"/>
      <family val="2"/>
      <scheme val="minor"/>
    </font>
    <font>
      <b/>
      <u/>
      <sz val="14"/>
      <name val="Calibri"/>
      <family val="2"/>
      <scheme val="minor"/>
    </font>
    <font>
      <sz val="11"/>
      <color rgb="FFFF0000"/>
      <name val="Arial Black"/>
      <family val="2"/>
    </font>
    <font>
      <sz val="20"/>
      <name val="Arial Black"/>
      <family val="2"/>
    </font>
    <font>
      <b/>
      <sz val="12"/>
      <color rgb="FFFF0000"/>
      <name val="Times New Roman"/>
      <family val="1"/>
    </font>
    <font>
      <b/>
      <sz val="18"/>
      <name val="Arial Black"/>
      <family val="2"/>
    </font>
    <font>
      <u/>
      <sz val="11"/>
      <color theme="10"/>
      <name val="Calibri"/>
      <family val="2"/>
    </font>
    <font>
      <u/>
      <sz val="36"/>
      <color theme="10"/>
      <name val="Calibri"/>
      <family val="2"/>
    </font>
    <font>
      <u/>
      <sz val="18"/>
      <color rgb="FFFF0000"/>
      <name val="Arial Black"/>
      <family val="2"/>
    </font>
    <font>
      <b/>
      <sz val="14"/>
      <color rgb="FF0000FF"/>
      <name val="Calibri"/>
      <family val="2"/>
      <scheme val="minor"/>
    </font>
    <font>
      <b/>
      <sz val="11"/>
      <name val="Arial Black"/>
      <family val="2"/>
    </font>
    <font>
      <sz val="11"/>
      <color theme="1"/>
      <name val="Arial Black"/>
      <family val="2"/>
    </font>
    <font>
      <sz val="11"/>
      <color rgb="FF0000FF"/>
      <name val="Arial Black"/>
      <family val="2"/>
    </font>
    <font>
      <sz val="11"/>
      <name val="Arial Black"/>
      <family val="2"/>
    </font>
    <font>
      <sz val="12"/>
      <color rgb="FFFF0000"/>
      <name val="Arial Black"/>
      <family val="2"/>
    </font>
    <font>
      <sz val="11"/>
      <color rgb="FFCC0099"/>
      <name val="Arial Black"/>
      <family val="2"/>
    </font>
    <font>
      <b/>
      <sz val="14"/>
      <name val="Aharoni"/>
      <charset val="177"/>
    </font>
    <font>
      <b/>
      <sz val="14"/>
      <color rgb="FFFF0000"/>
      <name val="Calibri"/>
      <family val="2"/>
      <scheme val="minor"/>
    </font>
    <font>
      <sz val="12"/>
      <color indexed="8"/>
      <name val="Calibri"/>
      <family val="2"/>
      <scheme val="minor"/>
    </font>
    <font>
      <u val="double"/>
      <sz val="9"/>
      <color indexed="8"/>
      <name val="Times New Roman"/>
      <family val="1"/>
    </font>
    <font>
      <b/>
      <sz val="11"/>
      <color rgb="FF0000FF"/>
      <name val="Calibri"/>
      <family val="2"/>
      <scheme val="minor"/>
    </font>
    <font>
      <sz val="11"/>
      <color theme="0"/>
      <name val="Calibri"/>
      <family val="2"/>
      <scheme val="minor"/>
    </font>
    <font>
      <sz val="11"/>
      <color theme="0"/>
      <name val="Arial Black"/>
      <family val="2"/>
    </font>
    <font>
      <sz val="12"/>
      <color theme="0"/>
      <name val="Arial Black"/>
      <family val="2"/>
    </font>
    <font>
      <b/>
      <sz val="9"/>
      <color rgb="FFC00000"/>
      <name val="Calibri"/>
      <family val="2"/>
      <scheme val="minor"/>
    </font>
    <font>
      <sz val="12"/>
      <name val="Arial Black"/>
      <family val="2"/>
    </font>
    <font>
      <u/>
      <sz val="18"/>
      <color theme="10"/>
      <name val="Calibri"/>
      <family val="2"/>
    </font>
    <font>
      <u/>
      <sz val="18"/>
      <color rgb="FF0000FF"/>
      <name val="Calibri"/>
      <family val="2"/>
    </font>
    <font>
      <b/>
      <u/>
      <sz val="18"/>
      <color theme="10"/>
      <name val="Calibri"/>
      <family val="2"/>
    </font>
    <font>
      <b/>
      <sz val="12"/>
      <color rgb="FF0000FF"/>
      <name val="Times New Roman"/>
      <family val="1"/>
    </font>
    <font>
      <b/>
      <sz val="16"/>
      <color rgb="FF0000FF"/>
      <name val="Arial Unicode MS"/>
      <family val="2"/>
    </font>
    <font>
      <b/>
      <sz val="14"/>
      <name val="Arial Black"/>
      <family val="2"/>
    </font>
    <font>
      <sz val="20"/>
      <color theme="0"/>
      <name val="Algerian"/>
      <family val="5"/>
    </font>
    <font>
      <sz val="20"/>
      <color theme="0"/>
      <name val="Aharoni"/>
      <charset val="177"/>
    </font>
    <font>
      <b/>
      <sz val="11"/>
      <color theme="1"/>
      <name val="Calibri"/>
      <family val="2"/>
      <scheme val="minor"/>
    </font>
    <font>
      <sz val="10"/>
      <color rgb="FF474747"/>
      <name val="Arial"/>
      <family val="2"/>
    </font>
    <font>
      <b/>
      <sz val="11"/>
      <color rgb="FFFF0000"/>
      <name val="Calibri"/>
      <family val="2"/>
      <scheme val="minor"/>
    </font>
    <font>
      <sz val="22"/>
      <color rgb="FFFFFF00"/>
      <name val="Algerian"/>
      <family val="5"/>
    </font>
    <font>
      <sz val="16"/>
      <color rgb="FFFF0000"/>
      <name val="Arial Black"/>
      <family val="2"/>
    </font>
    <font>
      <sz val="12"/>
      <color rgb="FF0000FF"/>
      <name val="Arial Black"/>
      <family val="2"/>
    </font>
    <font>
      <sz val="14"/>
      <color theme="0"/>
      <name val="Arial Black"/>
      <family val="2"/>
    </font>
    <font>
      <b/>
      <sz val="11"/>
      <color theme="0"/>
      <name val="Calibri"/>
      <family val="2"/>
      <scheme val="minor"/>
    </font>
    <font>
      <u/>
      <sz val="48"/>
      <color theme="10"/>
      <name val="Arial Black"/>
      <family val="2"/>
    </font>
    <font>
      <sz val="28"/>
      <color theme="1"/>
      <name val="Arial Black"/>
      <family val="2"/>
    </font>
    <font>
      <b/>
      <sz val="10"/>
      <color rgb="FF0000FF"/>
      <name val="Arial Unicode MS"/>
      <family val="2"/>
    </font>
    <font>
      <sz val="16"/>
      <color theme="0"/>
      <name val="Arial Black"/>
      <family val="2"/>
    </font>
    <font>
      <sz val="20"/>
      <color theme="0"/>
      <name val="Arial Black"/>
      <family val="2"/>
    </font>
    <font>
      <b/>
      <sz val="16"/>
      <color theme="0"/>
      <name val="Calibri"/>
      <family val="2"/>
      <scheme val="minor"/>
    </font>
    <font>
      <sz val="11"/>
      <color theme="1"/>
      <name val="Arial Unicode MS"/>
      <family val="2"/>
    </font>
    <font>
      <sz val="26"/>
      <color theme="1"/>
      <name val="Calibri"/>
      <family val="2"/>
      <scheme val="minor"/>
    </font>
    <font>
      <b/>
      <sz val="26"/>
      <color rgb="FFFF0000"/>
      <name val="Calibri"/>
      <family val="2"/>
      <scheme val="minor"/>
    </font>
    <font>
      <u/>
      <sz val="26"/>
      <color theme="10"/>
      <name val="Arial Black"/>
      <family val="2"/>
    </font>
    <font>
      <sz val="26"/>
      <color theme="1"/>
      <name val="Arial Black"/>
      <family val="2"/>
    </font>
    <font>
      <sz val="28"/>
      <color theme="0"/>
      <name val="Algerian"/>
      <family val="5"/>
    </font>
    <font>
      <sz val="28"/>
      <color theme="0"/>
      <name val="Arial Black"/>
      <family val="2"/>
    </font>
    <font>
      <sz val="28"/>
      <color theme="0"/>
      <name val="Aharoni"/>
      <charset val="177"/>
    </font>
    <font>
      <b/>
      <sz val="16"/>
      <color rgb="FFFFFF00"/>
      <name val="Calibri"/>
      <family val="2"/>
      <scheme val="minor"/>
    </font>
    <font>
      <b/>
      <sz val="12"/>
      <color rgb="FFFF0000"/>
      <name val="Arial Unicode MS"/>
      <family val="2"/>
    </font>
    <font>
      <b/>
      <sz val="12"/>
      <color rgb="FFFF0000"/>
      <name val="Arial Black"/>
      <family val="2"/>
    </font>
    <font>
      <b/>
      <sz val="9"/>
      <color rgb="FFFF0000"/>
      <name val="Calibri"/>
      <family val="2"/>
      <scheme val="minor"/>
    </font>
    <font>
      <b/>
      <sz val="12"/>
      <name val="Arial Black"/>
      <family val="2"/>
    </font>
    <font>
      <sz val="11"/>
      <color rgb="FF0000FF"/>
      <name val="Calibri"/>
      <family val="2"/>
      <scheme val="minor"/>
    </font>
    <font>
      <u/>
      <sz val="26"/>
      <color rgb="FFFF0000"/>
      <name val="Calibri"/>
      <family val="2"/>
    </font>
    <font>
      <b/>
      <u/>
      <sz val="26"/>
      <color rgb="FFFF00FF"/>
      <name val="Calibri"/>
      <family val="2"/>
    </font>
    <font>
      <u/>
      <sz val="26"/>
      <color rgb="FF9900FF"/>
      <name val="Calibri"/>
      <family val="2"/>
    </font>
    <font>
      <b/>
      <sz val="8"/>
      <name val="Calibri"/>
      <family val="2"/>
      <scheme val="minor"/>
    </font>
  </fonts>
  <fills count="1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00FFFF"/>
        <bgColor indexed="64"/>
      </patternFill>
    </fill>
    <fill>
      <patternFill patternType="solid">
        <fgColor rgb="FF0000FF"/>
        <bgColor indexed="64"/>
      </patternFill>
    </fill>
    <fill>
      <patternFill patternType="solid">
        <fgColor rgb="FFFFFFCC"/>
        <bgColor indexed="64"/>
      </patternFill>
    </fill>
    <fill>
      <patternFill patternType="solid">
        <fgColor rgb="FF7030A0"/>
        <bgColor indexed="64"/>
      </patternFill>
    </fill>
    <fill>
      <patternFill patternType="solid">
        <fgColor rgb="FFFFFF99"/>
        <bgColor indexed="64"/>
      </patternFill>
    </fill>
    <fill>
      <patternFill patternType="solid">
        <fgColor rgb="FF008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FF"/>
      </left>
      <right style="thin">
        <color rgb="FF0000FF"/>
      </right>
      <top style="thin">
        <color rgb="FF0000FF"/>
      </top>
      <bottom style="thin">
        <color rgb="FF0000FF"/>
      </bottom>
      <diagonal/>
    </border>
  </borders>
  <cellStyleXfs count="3">
    <xf numFmtId="0" fontId="0" fillId="0" borderId="0"/>
    <xf numFmtId="0" fontId="8" fillId="0" borderId="0" applyBorder="0">
      <alignment horizontal="left" vertical="center"/>
    </xf>
    <xf numFmtId="0" fontId="35" fillId="0" borderId="0" applyNumberFormat="0" applyFill="0" applyBorder="0" applyAlignment="0" applyProtection="0">
      <alignment vertical="top"/>
      <protection locked="0"/>
    </xf>
  </cellStyleXfs>
  <cellXfs count="408">
    <xf numFmtId="0" fontId="0" fillId="0" borderId="0" xfId="0"/>
    <xf numFmtId="0" fontId="6" fillId="0" borderId="0" xfId="0" applyFont="1" applyProtection="1">
      <protection locked="0"/>
    </xf>
    <xf numFmtId="0" fontId="5" fillId="0" borderId="0" xfId="0" applyFont="1" applyAlignment="1" applyProtection="1">
      <alignment shrinkToFit="1"/>
      <protection locked="0"/>
    </xf>
    <xf numFmtId="0" fontId="4" fillId="0" borderId="0" xfId="0" applyFont="1" applyBorder="1" applyAlignment="1" applyProtection="1">
      <alignment horizontal="left" vertical="center"/>
      <protection locked="0"/>
    </xf>
    <xf numFmtId="0" fontId="0" fillId="0" borderId="0" xfId="0" applyBorder="1"/>
    <xf numFmtId="0" fontId="3" fillId="0" borderId="0" xfId="0" applyFont="1" applyBorder="1" applyAlignment="1"/>
    <xf numFmtId="0" fontId="7" fillId="0" borderId="0" xfId="0" applyFont="1" applyBorder="1" applyAlignment="1" applyProtection="1">
      <alignment vertical="center"/>
      <protection locked="0"/>
    </xf>
    <xf numFmtId="0" fontId="0" fillId="0" borderId="0" xfId="0" applyFont="1"/>
    <xf numFmtId="0" fontId="0" fillId="0" borderId="0" xfId="0" applyFont="1" applyBorder="1"/>
    <xf numFmtId="0" fontId="14" fillId="0" borderId="0" xfId="0" applyFont="1"/>
    <xf numFmtId="0" fontId="9" fillId="0" borderId="0" xfId="0" applyFont="1" applyBorder="1" applyAlignment="1"/>
    <xf numFmtId="0" fontId="7" fillId="0" borderId="0" xfId="0" applyFont="1" applyBorder="1" applyAlignment="1" applyProtection="1">
      <alignment vertical="center"/>
    </xf>
    <xf numFmtId="0" fontId="2" fillId="0" borderId="0"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1" fillId="0" borderId="0" xfId="0" applyFont="1" applyProtection="1">
      <protection locked="0"/>
    </xf>
    <xf numFmtId="0" fontId="14" fillId="0" borderId="0" xfId="0" applyFont="1" applyProtection="1">
      <protection locked="0"/>
    </xf>
    <xf numFmtId="0" fontId="20" fillId="2" borderId="1" xfId="0" applyFont="1" applyFill="1" applyBorder="1" applyAlignment="1" applyProtection="1">
      <alignment horizontal="left" vertical="center"/>
      <protection locked="0"/>
    </xf>
    <xf numFmtId="0" fontId="6" fillId="0" borderId="0" xfId="0" applyFont="1" applyBorder="1" applyProtection="1">
      <protection locked="0"/>
    </xf>
    <xf numFmtId="0" fontId="14" fillId="0" borderId="1" xfId="0" applyFont="1" applyBorder="1" applyProtection="1">
      <protection locked="0"/>
    </xf>
    <xf numFmtId="0" fontId="10" fillId="0" borderId="1" xfId="0" applyFont="1" applyBorder="1" applyAlignment="1" applyProtection="1">
      <alignment vertical="center"/>
    </xf>
    <xf numFmtId="0" fontId="10" fillId="4" borderId="1" xfId="0" applyFont="1" applyFill="1" applyBorder="1" applyAlignment="1" applyProtection="1">
      <alignment horizontal="left" vertical="center" wrapText="1" shrinkToFit="1"/>
      <protection locked="0"/>
    </xf>
    <xf numFmtId="0" fontId="10" fillId="4"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5" fillId="0" borderId="0" xfId="0" applyFont="1" applyBorder="1" applyAlignment="1" applyProtection="1">
      <alignment shrinkToFit="1"/>
      <protection locked="0"/>
    </xf>
    <xf numFmtId="0" fontId="22" fillId="0" borderId="1" xfId="0" applyFont="1" applyBorder="1" applyAlignment="1" applyProtection="1">
      <alignment horizontal="center" vertical="center"/>
      <protection locked="0"/>
    </xf>
    <xf numFmtId="0" fontId="19" fillId="0" borderId="1" xfId="0" applyFont="1" applyBorder="1" applyAlignment="1" applyProtection="1">
      <alignment vertical="center" wrapText="1"/>
      <protection locked="0"/>
    </xf>
    <xf numFmtId="0" fontId="12" fillId="0" borderId="1" xfId="0" applyFont="1" applyBorder="1" applyAlignment="1" applyProtection="1">
      <alignment horizontal="center" shrinkToFit="1"/>
      <protection locked="0"/>
    </xf>
    <xf numFmtId="0" fontId="12" fillId="0" borderId="1" xfId="0" applyFont="1" applyBorder="1" applyAlignment="1" applyProtection="1">
      <alignment shrinkToFit="1"/>
      <protection locked="0"/>
    </xf>
    <xf numFmtId="0" fontId="13" fillId="0" borderId="1" xfId="0" applyFont="1" applyBorder="1" applyAlignment="1">
      <alignment shrinkToFit="1"/>
    </xf>
    <xf numFmtId="0" fontId="22" fillId="0" borderId="1" xfId="0" applyFont="1" applyBorder="1" applyAlignment="1" applyProtection="1">
      <alignment vertical="center"/>
      <protection locked="0"/>
    </xf>
    <xf numFmtId="0" fontId="22" fillId="0" borderId="1" xfId="0" applyFont="1" applyBorder="1" applyProtection="1">
      <protection locked="0"/>
    </xf>
    <xf numFmtId="0" fontId="24" fillId="0" borderId="1" xfId="0" applyFont="1" applyBorder="1" applyAlignment="1" applyProtection="1">
      <alignment vertical="center"/>
      <protection locked="0"/>
    </xf>
    <xf numFmtId="0" fontId="24" fillId="0" borderId="1" xfId="0" applyFont="1" applyBorder="1" applyAlignment="1" applyProtection="1">
      <alignment vertical="center"/>
    </xf>
    <xf numFmtId="0" fontId="15" fillId="0" borderId="1"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24" fillId="0" borderId="1" xfId="0" applyFont="1" applyBorder="1" applyProtection="1">
      <protection locked="0"/>
    </xf>
    <xf numFmtId="0" fontId="24" fillId="0" borderId="1" xfId="0" applyFont="1" applyBorder="1" applyProtection="1"/>
    <xf numFmtId="0" fontId="18" fillId="0" borderId="1" xfId="0" applyFont="1" applyBorder="1" applyAlignment="1" applyProtection="1">
      <alignment vertical="center" wrapText="1"/>
      <protection locked="0"/>
    </xf>
    <xf numFmtId="0" fontId="15" fillId="0" borderId="1" xfId="0" applyFont="1" applyBorder="1" applyAlignment="1" applyProtection="1">
      <alignment vertical="center"/>
      <protection locked="0"/>
    </xf>
    <xf numFmtId="0" fontId="13" fillId="0" borderId="1" xfId="0" applyFont="1" applyBorder="1" applyAlignment="1" applyProtection="1">
      <alignment shrinkToFit="1"/>
      <protection locked="0"/>
    </xf>
    <xf numFmtId="14" fontId="12" fillId="0" borderId="1" xfId="0" applyNumberFormat="1" applyFont="1" applyBorder="1" applyAlignment="1" applyProtection="1">
      <alignment shrinkToFit="1"/>
      <protection locked="0"/>
    </xf>
    <xf numFmtId="0" fontId="13" fillId="0" borderId="1" xfId="0" applyFont="1" applyBorder="1" applyAlignment="1" applyProtection="1">
      <alignment shrinkToFit="1"/>
    </xf>
    <xf numFmtId="0" fontId="12" fillId="0" borderId="1" xfId="0" applyFont="1" applyBorder="1" applyAlignment="1" applyProtection="1">
      <alignment horizontal="center" vertical="center" wrapText="1" shrinkToFit="1"/>
      <protection locked="0"/>
    </xf>
    <xf numFmtId="0" fontId="20" fillId="4" borderId="1" xfId="0" applyFont="1" applyFill="1" applyBorder="1" applyAlignment="1" applyProtection="1">
      <alignment horizontal="center" vertical="center"/>
    </xf>
    <xf numFmtId="0" fontId="19" fillId="0" borderId="1" xfId="0" applyFont="1" applyBorder="1" applyAlignment="1" applyProtection="1">
      <alignment horizontal="center" vertical="center"/>
    </xf>
    <xf numFmtId="0" fontId="19" fillId="0" borderId="1" xfId="0" applyFont="1" applyBorder="1" applyAlignment="1" applyProtection="1">
      <alignment vertical="center"/>
      <protection locked="0"/>
    </xf>
    <xf numFmtId="1" fontId="20" fillId="0" borderId="1" xfId="0" applyNumberFormat="1" applyFont="1" applyBorder="1" applyAlignment="1" applyProtection="1">
      <alignment vertical="center"/>
    </xf>
    <xf numFmtId="0" fontId="19" fillId="0" borderId="1" xfId="0" applyFont="1" applyBorder="1" applyAlignment="1" applyProtection="1">
      <alignment horizontal="center" vertical="center"/>
      <protection locked="0"/>
    </xf>
    <xf numFmtId="0" fontId="20" fillId="0" borderId="1" xfId="0" applyFont="1" applyBorder="1" applyAlignment="1" applyProtection="1">
      <alignment vertical="center"/>
    </xf>
    <xf numFmtId="0" fontId="20" fillId="0" borderId="1" xfId="0" applyFont="1" applyBorder="1" applyAlignment="1" applyProtection="1">
      <alignment horizontal="left" vertical="center"/>
    </xf>
    <xf numFmtId="9" fontId="20" fillId="0" borderId="1" xfId="0" applyNumberFormat="1" applyFont="1" applyBorder="1" applyAlignment="1" applyProtection="1">
      <alignment horizontal="center" vertical="center"/>
    </xf>
    <xf numFmtId="0" fontId="20" fillId="3" borderId="1" xfId="0" applyFont="1" applyFill="1" applyBorder="1" applyAlignment="1" applyProtection="1">
      <alignment horizontal="right" vertical="center"/>
    </xf>
    <xf numFmtId="0" fontId="20" fillId="0" borderId="1" xfId="0" applyFont="1" applyBorder="1" applyAlignment="1" applyProtection="1">
      <alignment horizontal="right" vertical="center"/>
    </xf>
    <xf numFmtId="0" fontId="0" fillId="0" borderId="1" xfId="0" applyFont="1" applyBorder="1" applyProtection="1">
      <protection locked="0"/>
    </xf>
    <xf numFmtId="0" fontId="19" fillId="0" borderId="1" xfId="0" applyFont="1" applyBorder="1" applyAlignment="1" applyProtection="1">
      <alignment vertical="top"/>
    </xf>
    <xf numFmtId="0" fontId="0" fillId="0" borderId="1" xfId="0" applyFont="1" applyBorder="1" applyProtection="1"/>
    <xf numFmtId="0" fontId="20" fillId="0" borderId="1" xfId="0" applyFont="1" applyBorder="1" applyAlignment="1" applyProtection="1">
      <alignment vertical="center"/>
      <protection locked="0"/>
    </xf>
    <xf numFmtId="0" fontId="20" fillId="0" borderId="1" xfId="0" applyFont="1" applyBorder="1" applyAlignment="1" applyProtection="1">
      <alignment horizontal="center" vertical="center"/>
      <protection locked="0"/>
    </xf>
    <xf numFmtId="0" fontId="19" fillId="0" borderId="1" xfId="0" applyFont="1" applyBorder="1" applyAlignment="1" applyProtection="1">
      <alignment vertical="center"/>
    </xf>
    <xf numFmtId="0" fontId="10" fillId="0" borderId="1" xfId="0" applyFont="1" applyBorder="1" applyAlignment="1"/>
    <xf numFmtId="0" fontId="15" fillId="0" borderId="1" xfId="0" applyFont="1" applyBorder="1" applyAlignment="1" applyProtection="1">
      <alignment horizontal="center" vertical="center"/>
      <protection locked="0"/>
    </xf>
    <xf numFmtId="0" fontId="15" fillId="0" borderId="1" xfId="0" quotePrefix="1" applyFont="1" applyBorder="1" applyAlignment="1" applyProtection="1">
      <alignment vertical="center"/>
      <protection locked="0"/>
    </xf>
    <xf numFmtId="0" fontId="10" fillId="0" borderId="1" xfId="0" applyFont="1" applyBorder="1" applyAlignment="1" applyProtection="1">
      <alignment horizontal="right" vertical="center" wrapText="1"/>
    </xf>
    <xf numFmtId="0" fontId="15" fillId="0" borderId="1" xfId="0" applyFont="1" applyBorder="1" applyAlignment="1" applyProtection="1">
      <alignment vertical="center"/>
    </xf>
    <xf numFmtId="0" fontId="15" fillId="2" borderId="1" xfId="0" applyFont="1" applyFill="1" applyBorder="1" applyAlignment="1" applyProtection="1">
      <alignment vertical="center"/>
      <protection locked="0"/>
    </xf>
    <xf numFmtId="1" fontId="10" fillId="0" borderId="1" xfId="0" applyNumberFormat="1" applyFont="1" applyBorder="1" applyAlignment="1" applyProtection="1">
      <alignment vertical="center"/>
    </xf>
    <xf numFmtId="1" fontId="15" fillId="0" borderId="1" xfId="0" applyNumberFormat="1" applyFont="1" applyBorder="1" applyAlignment="1" applyProtection="1">
      <alignment vertical="center"/>
      <protection locked="0"/>
    </xf>
    <xf numFmtId="0" fontId="10" fillId="2" borderId="1" xfId="0" applyFont="1" applyFill="1" applyBorder="1" applyAlignment="1" applyProtection="1">
      <alignment vertical="center"/>
      <protection locked="0"/>
    </xf>
    <xf numFmtId="0" fontId="10" fillId="2" borderId="1" xfId="0" applyFont="1" applyFill="1" applyBorder="1" applyAlignment="1" applyProtection="1">
      <alignment vertical="center"/>
    </xf>
    <xf numFmtId="0" fontId="11" fillId="2" borderId="1" xfId="0" applyFont="1" applyFill="1" applyBorder="1" applyAlignment="1" applyProtection="1">
      <alignment horizontal="left" vertical="center"/>
      <protection locked="0"/>
    </xf>
    <xf numFmtId="0" fontId="10" fillId="2" borderId="1" xfId="0" applyFont="1" applyFill="1" applyBorder="1" applyAlignment="1" applyProtection="1">
      <alignment horizontal="right" vertical="center"/>
    </xf>
    <xf numFmtId="0" fontId="20" fillId="2" borderId="1" xfId="0" applyFont="1" applyFill="1" applyBorder="1" applyAlignment="1" applyProtection="1">
      <alignment vertical="center"/>
      <protection locked="0"/>
    </xf>
    <xf numFmtId="0" fontId="10" fillId="0" borderId="1" xfId="0" applyFont="1" applyBorder="1" applyAlignment="1" applyProtection="1">
      <alignment horizontal="left" vertical="center"/>
      <protection locked="0"/>
    </xf>
    <xf numFmtId="0" fontId="10" fillId="4" borderId="1" xfId="0" applyFont="1" applyFill="1" applyBorder="1" applyAlignment="1" applyProtection="1">
      <alignment vertical="center"/>
      <protection locked="0"/>
    </xf>
    <xf numFmtId="0" fontId="28" fillId="4" borderId="1" xfId="0" applyFont="1" applyFill="1" applyBorder="1" applyAlignment="1" applyProtection="1">
      <alignment horizontal="right" vertical="center" shrinkToFit="1"/>
      <protection locked="0"/>
    </xf>
    <xf numFmtId="0" fontId="28" fillId="4" borderId="1" xfId="0" applyFont="1" applyFill="1" applyBorder="1" applyAlignment="1" applyProtection="1">
      <alignment horizontal="right" vertical="center" shrinkToFit="1"/>
    </xf>
    <xf numFmtId="0" fontId="27" fillId="2" borderId="1" xfId="0" applyFont="1" applyFill="1" applyBorder="1" applyAlignment="1" applyProtection="1">
      <alignment horizontal="right" vertical="center"/>
      <protection locked="0"/>
    </xf>
    <xf numFmtId="0" fontId="28" fillId="4" borderId="1" xfId="0" applyFont="1" applyFill="1" applyBorder="1" applyAlignment="1" applyProtection="1">
      <alignment horizontal="right" vertical="center"/>
    </xf>
    <xf numFmtId="0" fontId="27" fillId="0" borderId="1" xfId="0" applyFont="1" applyBorder="1" applyAlignment="1" applyProtection="1">
      <alignment horizontal="right" vertical="center"/>
      <protection locked="0"/>
    </xf>
    <xf numFmtId="0" fontId="19" fillId="0" borderId="1" xfId="0" applyFont="1" applyBorder="1" applyAlignment="1" applyProtection="1">
      <alignment horizontal="center" vertical="center"/>
    </xf>
    <xf numFmtId="0" fontId="33" fillId="0" borderId="0" xfId="0" applyFont="1" applyBorder="1" applyAlignment="1" applyProtection="1">
      <alignment vertical="center"/>
      <protection locked="0"/>
    </xf>
    <xf numFmtId="0" fontId="36" fillId="0" borderId="0" xfId="2" applyFont="1" applyAlignment="1" applyProtection="1"/>
    <xf numFmtId="0" fontId="15" fillId="0" borderId="1" xfId="0" applyFont="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39" fillId="4" borderId="1" xfId="0" applyFont="1" applyFill="1" applyBorder="1" applyAlignment="1" applyProtection="1">
      <alignment horizontal="right" vertical="center" shrinkToFit="1"/>
    </xf>
    <xf numFmtId="0" fontId="28" fillId="4" borderId="1" xfId="0" applyFont="1" applyFill="1" applyBorder="1" applyAlignment="1" applyProtection="1">
      <alignment vertical="center" shrinkToFit="1"/>
    </xf>
    <xf numFmtId="0" fontId="19" fillId="4" borderId="1" xfId="0" applyFont="1" applyFill="1" applyBorder="1" applyAlignment="1" applyProtection="1">
      <alignment horizontal="center" vertical="center"/>
    </xf>
    <xf numFmtId="0" fontId="19" fillId="4" borderId="1" xfId="0" applyFont="1" applyFill="1" applyBorder="1" applyAlignment="1" applyProtection="1">
      <alignment vertical="center"/>
      <protection locked="0"/>
    </xf>
    <xf numFmtId="0" fontId="20" fillId="4" borderId="1" xfId="0" applyFont="1" applyFill="1" applyBorder="1" applyAlignment="1" applyProtection="1">
      <alignment vertical="center"/>
    </xf>
    <xf numFmtId="0" fontId="27" fillId="0" borderId="1" xfId="0" applyFont="1" applyFill="1" applyBorder="1" applyAlignment="1" applyProtection="1">
      <alignment horizontal="right" vertical="center" shrinkToFit="1"/>
      <protection locked="0"/>
    </xf>
    <xf numFmtId="0" fontId="15" fillId="0" borderId="10" xfId="0" applyFont="1" applyBorder="1" applyAlignment="1" applyProtection="1">
      <alignment horizontal="center" vertical="center"/>
      <protection locked="0"/>
    </xf>
    <xf numFmtId="0" fontId="10" fillId="0" borderId="11" xfId="0" applyFont="1" applyBorder="1" applyAlignment="1" applyProtection="1">
      <alignment horizontal="right" vertical="center"/>
    </xf>
    <xf numFmtId="0" fontId="15" fillId="0" borderId="11" xfId="0" applyFont="1" applyBorder="1" applyAlignment="1" applyProtection="1">
      <alignment horizontal="center" vertical="center"/>
      <protection locked="0"/>
    </xf>
    <xf numFmtId="0" fontId="44" fillId="0" borderId="1" xfId="0" applyFont="1" applyBorder="1" applyAlignment="1">
      <alignment horizontal="center"/>
    </xf>
    <xf numFmtId="0" fontId="44" fillId="0" borderId="1" xfId="0" applyFont="1" applyBorder="1" applyAlignment="1">
      <alignment horizontal="center" vertical="center"/>
    </xf>
    <xf numFmtId="0" fontId="15" fillId="4" borderId="1" xfId="0" applyFont="1" applyFill="1" applyBorder="1" applyAlignment="1" applyProtection="1">
      <alignment vertical="center"/>
      <protection locked="0"/>
    </xf>
    <xf numFmtId="17" fontId="43" fillId="0" borderId="1" xfId="0" applyNumberFormat="1" applyFont="1" applyBorder="1" applyAlignment="1" applyProtection="1">
      <alignment horizontal="right" vertical="center" shrinkToFit="1"/>
      <protection locked="0"/>
    </xf>
    <xf numFmtId="0" fontId="41" fillId="3" borderId="1" xfId="0" applyFont="1" applyFill="1" applyBorder="1" applyAlignment="1">
      <alignment horizontal="left"/>
    </xf>
    <xf numFmtId="0" fontId="40" fillId="3" borderId="1" xfId="0" applyFont="1" applyFill="1" applyBorder="1" applyAlignment="1">
      <alignment horizontal="left"/>
    </xf>
    <xf numFmtId="0" fontId="42" fillId="3" borderId="1" xfId="0" applyFont="1" applyFill="1" applyBorder="1" applyAlignment="1" applyProtection="1">
      <alignment horizontal="left" vertical="center"/>
      <protection locked="0"/>
    </xf>
    <xf numFmtId="0" fontId="19" fillId="0" borderId="15" xfId="0" applyFont="1" applyBorder="1" applyAlignment="1" applyProtection="1">
      <alignment horizontal="left" vertical="center"/>
    </xf>
    <xf numFmtId="0" fontId="19" fillId="0" borderId="15" xfId="0" applyFont="1" applyBorder="1" applyAlignment="1" applyProtection="1">
      <alignment horizontal="center" vertical="center"/>
      <protection locked="0"/>
    </xf>
    <xf numFmtId="0" fontId="44" fillId="0" borderId="1" xfId="0" applyFont="1" applyFill="1" applyBorder="1" applyAlignment="1">
      <alignment horizontal="center" vertical="center"/>
    </xf>
    <xf numFmtId="0" fontId="46" fillId="0" borderId="1" xfId="0" applyFont="1" applyBorder="1"/>
    <xf numFmtId="0" fontId="28" fillId="0" borderId="1" xfId="0" applyFont="1" applyFill="1" applyBorder="1" applyAlignment="1" applyProtection="1">
      <alignment horizontal="right" vertical="center"/>
      <protection locked="0"/>
    </xf>
    <xf numFmtId="0" fontId="27" fillId="0" borderId="1" xfId="0" applyFont="1" applyFill="1" applyBorder="1" applyAlignment="1" applyProtection="1">
      <alignment horizontal="right" vertical="center"/>
      <protection locked="0"/>
    </xf>
    <xf numFmtId="0" fontId="10" fillId="6" borderId="1" xfId="0" applyFont="1" applyFill="1" applyBorder="1" applyAlignment="1" applyProtection="1">
      <alignment vertical="center"/>
      <protection locked="0"/>
    </xf>
    <xf numFmtId="0" fontId="10" fillId="6" borderId="1" xfId="0" applyFont="1" applyFill="1" applyBorder="1" applyAlignment="1" applyProtection="1">
      <alignment vertical="center"/>
    </xf>
    <xf numFmtId="0" fontId="27" fillId="6" borderId="1" xfId="0" applyFont="1" applyFill="1" applyBorder="1" applyAlignment="1" applyProtection="1">
      <alignment horizontal="right" vertical="center" shrinkToFit="1"/>
      <protection locked="0"/>
    </xf>
    <xf numFmtId="0" fontId="28" fillId="6" borderId="1" xfId="0" applyFont="1" applyFill="1" applyBorder="1" applyAlignment="1" applyProtection="1">
      <alignment horizontal="right" vertical="center"/>
      <protection locked="0"/>
    </xf>
    <xf numFmtId="0" fontId="27" fillId="6" borderId="1" xfId="0" applyFont="1" applyFill="1" applyBorder="1" applyAlignment="1" applyProtection="1">
      <alignment horizontal="right" vertical="center"/>
      <protection locked="0"/>
    </xf>
    <xf numFmtId="0" fontId="42" fillId="3" borderId="1" xfId="0" applyFont="1" applyFill="1" applyBorder="1" applyAlignment="1">
      <alignment horizontal="left"/>
    </xf>
    <xf numFmtId="0" fontId="10" fillId="3" borderId="1" xfId="0" applyFont="1" applyFill="1" applyBorder="1" applyAlignment="1" applyProtection="1">
      <alignment vertical="center"/>
    </xf>
    <xf numFmtId="0" fontId="47" fillId="0" borderId="0" xfId="0" applyFont="1" applyProtection="1">
      <protection locked="0"/>
    </xf>
    <xf numFmtId="0" fontId="10" fillId="3" borderId="1" xfId="0" applyFont="1" applyFill="1" applyBorder="1" applyAlignment="1" applyProtection="1">
      <alignment horizontal="center" vertical="center"/>
    </xf>
    <xf numFmtId="0" fontId="10" fillId="3" borderId="1" xfId="0" applyFont="1" applyFill="1" applyBorder="1" applyAlignment="1" applyProtection="1">
      <alignment horizontal="right" vertical="center"/>
      <protection locked="0"/>
    </xf>
    <xf numFmtId="0" fontId="48" fillId="0" borderId="0" xfId="0" applyFont="1" applyBorder="1" applyAlignment="1" applyProtection="1">
      <alignment vertical="center"/>
      <protection locked="0"/>
    </xf>
    <xf numFmtId="0" fontId="49" fillId="0" borderId="0" xfId="0" applyFont="1" applyBorder="1" applyAlignment="1">
      <alignment vertical="center"/>
    </xf>
    <xf numFmtId="0" fontId="26" fillId="0" borderId="0" xfId="0" applyFont="1" applyProtection="1">
      <protection locked="0"/>
    </xf>
    <xf numFmtId="0" fontId="15" fillId="0" borderId="1" xfId="0" applyFont="1" applyBorder="1" applyAlignment="1" applyProtection="1">
      <alignment vertical="center"/>
      <protection locked="0"/>
    </xf>
    <xf numFmtId="0" fontId="26" fillId="0" borderId="1" xfId="0" applyFont="1" applyBorder="1" applyAlignment="1" applyProtection="1">
      <alignment horizontal="left" vertical="center"/>
      <protection locked="0"/>
    </xf>
    <xf numFmtId="0" fontId="51" fillId="5" borderId="1" xfId="0" applyFont="1" applyFill="1" applyBorder="1"/>
    <xf numFmtId="0" fontId="51" fillId="5" borderId="1" xfId="0" applyFont="1" applyFill="1" applyBorder="1" applyAlignment="1">
      <alignment horizontal="center"/>
    </xf>
    <xf numFmtId="0" fontId="41" fillId="3" borderId="1" xfId="0" applyFont="1" applyFill="1" applyBorder="1"/>
    <xf numFmtId="0" fontId="0" fillId="0" borderId="1" xfId="0" applyBorder="1"/>
    <xf numFmtId="0" fontId="50" fillId="5" borderId="1" xfId="0" applyFont="1" applyFill="1" applyBorder="1"/>
    <xf numFmtId="0" fontId="49" fillId="0" borderId="1" xfId="0" applyFont="1" applyBorder="1"/>
    <xf numFmtId="0" fontId="49" fillId="0" borderId="1" xfId="0" applyFont="1" applyBorder="1" applyAlignment="1">
      <alignment vertical="center"/>
    </xf>
    <xf numFmtId="0" fontId="50" fillId="5" borderId="1" xfId="0" applyFont="1" applyFill="1" applyBorder="1" applyAlignment="1">
      <alignment vertical="center"/>
    </xf>
    <xf numFmtId="0" fontId="15" fillId="0" borderId="1" xfId="0" applyFont="1" applyFill="1" applyBorder="1" applyAlignment="1" applyProtection="1">
      <alignment vertical="center"/>
      <protection locked="0"/>
    </xf>
    <xf numFmtId="0" fontId="25" fillId="2" borderId="1" xfId="0" applyFont="1" applyFill="1" applyBorder="1" applyAlignment="1" applyProtection="1">
      <alignment horizontal="left" vertical="center" wrapText="1"/>
      <protection locked="0"/>
    </xf>
    <xf numFmtId="0" fontId="10" fillId="8" borderId="1" xfId="0" applyFont="1" applyFill="1" applyBorder="1" applyAlignment="1" applyProtection="1">
      <alignment vertical="center"/>
      <protection locked="0"/>
    </xf>
    <xf numFmtId="0" fontId="26" fillId="0" borderId="1" xfId="0" applyFont="1" applyBorder="1" applyAlignment="1" applyProtection="1">
      <alignment horizontal="left" vertical="center" shrinkToFit="1"/>
      <protection locked="0"/>
    </xf>
    <xf numFmtId="0" fontId="15" fillId="0" borderId="1" xfId="0" applyFont="1" applyBorder="1" applyAlignment="1" applyProtection="1">
      <alignment vertical="center"/>
      <protection locked="0"/>
    </xf>
    <xf numFmtId="0" fontId="42" fillId="0" borderId="1" xfId="0" applyFont="1" applyBorder="1"/>
    <xf numFmtId="0" fontId="54" fillId="0" borderId="1" xfId="0" applyFont="1" applyBorder="1" applyAlignment="1" applyProtection="1">
      <alignment horizontal="left" vertical="center"/>
      <protection locked="0"/>
    </xf>
    <xf numFmtId="0" fontId="54" fillId="0" borderId="1" xfId="0" applyFont="1" applyBorder="1" applyAlignment="1" applyProtection="1">
      <alignment vertical="center"/>
      <protection locked="0"/>
    </xf>
    <xf numFmtId="0" fontId="54" fillId="2" borderId="1" xfId="0" applyFont="1" applyFill="1" applyBorder="1" applyAlignment="1" applyProtection="1">
      <alignment vertical="center"/>
      <protection locked="0"/>
    </xf>
    <xf numFmtId="0" fontId="27" fillId="2" borderId="1" xfId="0" applyFont="1" applyFill="1" applyBorder="1" applyAlignment="1" applyProtection="1">
      <alignment horizontal="left" vertical="center" wrapText="1"/>
      <protection locked="0"/>
    </xf>
    <xf numFmtId="0" fontId="27" fillId="2" borderId="1" xfId="0" applyFont="1" applyFill="1" applyBorder="1" applyAlignment="1" applyProtection="1">
      <alignment horizontal="left" vertical="center"/>
      <protection locked="0"/>
    </xf>
    <xf numFmtId="0" fontId="42" fillId="2" borderId="1" xfId="0" applyFont="1" applyFill="1" applyBorder="1" applyAlignment="1" applyProtection="1">
      <alignment horizontal="left" vertical="center" wrapText="1"/>
      <protection locked="0"/>
    </xf>
    <xf numFmtId="0" fontId="42" fillId="2" borderId="1" xfId="0" applyFont="1" applyFill="1" applyBorder="1" applyAlignment="1" applyProtection="1">
      <alignment vertical="center" wrapText="1"/>
      <protection locked="0"/>
    </xf>
    <xf numFmtId="17" fontId="54" fillId="0" borderId="1" xfId="0" applyNumberFormat="1" applyFont="1" applyBorder="1" applyAlignment="1" applyProtection="1">
      <alignment horizontal="right" vertical="center" shrinkToFit="1"/>
      <protection locked="0"/>
    </xf>
    <xf numFmtId="0" fontId="55" fillId="0" borderId="0" xfId="2" applyFont="1" applyAlignment="1" applyProtection="1"/>
    <xf numFmtId="0" fontId="41" fillId="3" borderId="13" xfId="0" applyFont="1" applyFill="1" applyBorder="1" applyAlignment="1">
      <alignment horizontal="left"/>
    </xf>
    <xf numFmtId="0" fontId="57" fillId="0" borderId="1" xfId="2" applyFont="1" applyBorder="1" applyAlignment="1" applyProtection="1"/>
    <xf numFmtId="0" fontId="58" fillId="0" borderId="0"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49" fillId="0" borderId="0" xfId="0" applyFont="1" applyBorder="1"/>
    <xf numFmtId="0" fontId="44" fillId="0" borderId="1" xfId="0" applyFont="1" applyBorder="1" applyAlignment="1">
      <alignment horizontal="center" vertical="top"/>
    </xf>
    <xf numFmtId="0" fontId="42" fillId="0" borderId="1" xfId="0" applyFont="1" applyBorder="1" applyAlignment="1">
      <alignment vertical="top" wrapText="1"/>
    </xf>
    <xf numFmtId="0" fontId="44" fillId="0" borderId="1" xfId="0" applyFont="1" applyBorder="1" applyAlignment="1">
      <alignment horizontal="center" vertical="top"/>
    </xf>
    <xf numFmtId="0" fontId="64" fillId="0" borderId="1" xfId="0" applyFont="1" applyBorder="1" applyAlignment="1">
      <alignment horizontal="left" vertical="top" wrapText="1"/>
    </xf>
    <xf numFmtId="0" fontId="64" fillId="0" borderId="1" xfId="0" applyFont="1" applyBorder="1" applyAlignment="1">
      <alignment horizontal="left" vertical="top"/>
    </xf>
    <xf numFmtId="9" fontId="0" fillId="0" borderId="1" xfId="0" applyNumberFormat="1" applyBorder="1" applyAlignment="1">
      <alignment horizontal="right" vertical="top"/>
    </xf>
    <xf numFmtId="0" fontId="0" fillId="0" borderId="1" xfId="0" applyBorder="1" applyAlignment="1">
      <alignment horizontal="right" vertical="top"/>
    </xf>
    <xf numFmtId="0" fontId="0" fillId="0" borderId="1" xfId="0" applyBorder="1" applyAlignment="1">
      <alignment horizontal="right" vertical="top" wrapText="1"/>
    </xf>
    <xf numFmtId="0" fontId="65" fillId="3" borderId="1" xfId="0" applyFont="1" applyFill="1" applyBorder="1" applyAlignment="1">
      <alignment horizontal="left" vertical="top" wrapText="1"/>
    </xf>
    <xf numFmtId="0" fontId="65" fillId="3" borderId="1" xfId="0" applyFont="1" applyFill="1" applyBorder="1" applyAlignment="1">
      <alignment horizontal="left" vertical="top"/>
    </xf>
    <xf numFmtId="17" fontId="10" fillId="0" borderId="1" xfId="0" applyNumberFormat="1" applyFont="1" applyFill="1" applyBorder="1" applyAlignment="1" applyProtection="1">
      <alignment horizontal="right" vertical="center" shrinkToFit="1"/>
      <protection locked="0"/>
    </xf>
    <xf numFmtId="0" fontId="41" fillId="0" borderId="1" xfId="0" applyFont="1" applyFill="1" applyBorder="1" applyAlignment="1">
      <alignment horizontal="left"/>
    </xf>
    <xf numFmtId="0" fontId="67" fillId="0" borderId="1" xfId="0" applyFont="1" applyFill="1" applyBorder="1" applyAlignment="1">
      <alignment horizontal="left"/>
    </xf>
    <xf numFmtId="0" fontId="68" fillId="3" borderId="1" xfId="0" applyFont="1" applyFill="1" applyBorder="1" applyAlignment="1">
      <alignment horizontal="left"/>
    </xf>
    <xf numFmtId="0" fontId="68" fillId="3" borderId="15" xfId="0" applyFont="1" applyFill="1" applyBorder="1" applyAlignment="1">
      <alignment horizontal="left"/>
    </xf>
    <xf numFmtId="0" fontId="43" fillId="3" borderId="15" xfId="0" applyFont="1" applyFill="1" applyBorder="1"/>
    <xf numFmtId="0" fontId="69" fillId="5" borderId="1" xfId="0" applyFont="1" applyFill="1" applyBorder="1"/>
    <xf numFmtId="0" fontId="51" fillId="5" borderId="1" xfId="0" applyFont="1" applyFill="1" applyBorder="1" applyAlignment="1">
      <alignment horizontal="left"/>
    </xf>
    <xf numFmtId="0" fontId="70" fillId="5" borderId="1" xfId="0" applyFont="1" applyFill="1" applyBorder="1"/>
    <xf numFmtId="0" fontId="27" fillId="6" borderId="1" xfId="0" applyFont="1" applyFill="1" applyBorder="1" applyAlignment="1" applyProtection="1">
      <alignment vertical="center" shrinkToFit="1"/>
      <protection locked="0"/>
    </xf>
    <xf numFmtId="0" fontId="27" fillId="0" borderId="1" xfId="0" applyFont="1" applyFill="1" applyBorder="1" applyAlignment="1" applyProtection="1">
      <alignment vertical="center" shrinkToFit="1"/>
      <protection locked="0"/>
    </xf>
    <xf numFmtId="0" fontId="27" fillId="6" borderId="1" xfId="0" applyFont="1" applyFill="1" applyBorder="1" applyAlignment="1"/>
    <xf numFmtId="0" fontId="35" fillId="0" borderId="1" xfId="2" applyBorder="1" applyAlignment="1" applyProtection="1">
      <alignment horizontal="left" vertical="top"/>
    </xf>
    <xf numFmtId="0" fontId="35" fillId="0" borderId="0" xfId="2" applyAlignment="1" applyProtection="1"/>
    <xf numFmtId="0" fontId="59" fillId="0" borderId="5" xfId="0" applyFont="1" applyBorder="1" applyAlignment="1" applyProtection="1">
      <alignment vertical="center" textRotation="90" wrapText="1"/>
      <protection locked="0"/>
    </xf>
    <xf numFmtId="0" fontId="0" fillId="3" borderId="19" xfId="0" applyFill="1" applyBorder="1"/>
    <xf numFmtId="0" fontId="0" fillId="10" borderId="19" xfId="0" applyFill="1" applyBorder="1" applyAlignment="1">
      <alignment vertical="top"/>
    </xf>
    <xf numFmtId="3" fontId="40" fillId="3" borderId="1" xfId="0" applyNumberFormat="1" applyFont="1" applyFill="1" applyBorder="1" applyAlignment="1">
      <alignment horizontal="left"/>
    </xf>
    <xf numFmtId="0" fontId="52" fillId="12" borderId="1" xfId="0" applyFont="1" applyFill="1" applyBorder="1" applyAlignment="1" applyProtection="1">
      <alignment vertical="center"/>
      <protection locked="0"/>
    </xf>
    <xf numFmtId="0" fontId="51" fillId="12" borderId="1" xfId="0" applyFont="1" applyFill="1" applyBorder="1" applyAlignment="1">
      <alignment horizontal="left"/>
    </xf>
    <xf numFmtId="0" fontId="70" fillId="12" borderId="1" xfId="0" applyFont="1" applyFill="1" applyBorder="1" applyAlignment="1">
      <alignment vertical="center"/>
    </xf>
    <xf numFmtId="0" fontId="0" fillId="5" borderId="0" xfId="0" applyFill="1"/>
    <xf numFmtId="0" fontId="65" fillId="3" borderId="1" xfId="0" applyFont="1" applyFill="1" applyBorder="1" applyAlignment="1">
      <alignment horizontal="center" vertical="center" wrapText="1"/>
    </xf>
    <xf numFmtId="0" fontId="65" fillId="3" borderId="1" xfId="0" applyFont="1" applyFill="1" applyBorder="1" applyAlignment="1">
      <alignment horizontal="center" vertical="center"/>
    </xf>
    <xf numFmtId="0" fontId="76" fillId="5" borderId="0" xfId="0" applyFont="1" applyFill="1" applyAlignment="1">
      <alignment horizontal="center" vertical="center"/>
    </xf>
    <xf numFmtId="0" fontId="0" fillId="0" borderId="19" xfId="0" applyBorder="1" applyAlignment="1">
      <alignment horizontal="center" vertical="center"/>
    </xf>
    <xf numFmtId="0" fontId="0" fillId="0" borderId="19" xfId="0" applyBorder="1" applyAlignment="1">
      <alignment horizontal="left" vertical="center"/>
    </xf>
    <xf numFmtId="0" fontId="35" fillId="0" borderId="19" xfId="2" applyBorder="1" applyAlignment="1" applyProtection="1"/>
    <xf numFmtId="0" fontId="35" fillId="0" borderId="19" xfId="2" applyBorder="1" applyAlignment="1" applyProtection="1">
      <alignment horizontal="center" vertical="center"/>
    </xf>
    <xf numFmtId="0" fontId="35" fillId="0" borderId="19" xfId="2" applyBorder="1" applyAlignment="1" applyProtection="1">
      <alignment horizontal="left" vertical="center"/>
    </xf>
    <xf numFmtId="0" fontId="63" fillId="11" borderId="19" xfId="0" applyFont="1" applyFill="1" applyBorder="1" applyAlignment="1">
      <alignment horizontal="center" vertical="center"/>
    </xf>
    <xf numFmtId="0" fontId="26" fillId="0" borderId="1" xfId="0" applyFont="1" applyBorder="1" applyAlignment="1" applyProtection="1">
      <alignment horizontal="left" vertical="center"/>
      <protection locked="0"/>
    </xf>
    <xf numFmtId="1" fontId="41" fillId="3" borderId="1" xfId="0" applyNumberFormat="1" applyFont="1" applyFill="1" applyBorder="1" applyAlignment="1">
      <alignment horizontal="left"/>
    </xf>
    <xf numFmtId="0" fontId="77" fillId="0" borderId="19" xfId="0" applyFont="1" applyBorder="1" applyAlignment="1">
      <alignment vertical="top" wrapText="1"/>
    </xf>
    <xf numFmtId="0" fontId="77" fillId="3" borderId="19" xfId="0" applyFont="1" applyFill="1" applyBorder="1" applyAlignment="1">
      <alignment vertical="top"/>
    </xf>
    <xf numFmtId="0" fontId="77" fillId="10" borderId="19" xfId="0" applyFont="1" applyFill="1" applyBorder="1" applyAlignment="1">
      <alignment vertical="top" wrapText="1"/>
    </xf>
    <xf numFmtId="0" fontId="0" fillId="0" borderId="0" xfId="0" applyAlignment="1">
      <alignment vertical="top"/>
    </xf>
    <xf numFmtId="0" fontId="68" fillId="13" borderId="1" xfId="0" applyFont="1" applyFill="1" applyBorder="1" applyAlignment="1">
      <alignment horizontal="left"/>
    </xf>
    <xf numFmtId="0" fontId="43" fillId="13" borderId="1" xfId="0" applyFont="1" applyFill="1" applyBorder="1"/>
    <xf numFmtId="0" fontId="20" fillId="0" borderId="1"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1" xfId="0" applyFont="1" applyBorder="1" applyAlignment="1" applyProtection="1">
      <alignment horizontal="center" vertical="center"/>
    </xf>
    <xf numFmtId="0" fontId="20" fillId="0" borderId="1" xfId="0" applyFont="1" applyBorder="1" applyAlignment="1" applyProtection="1">
      <alignment horizontal="left" vertical="center"/>
    </xf>
    <xf numFmtId="0" fontId="20" fillId="4" borderId="1" xfId="0" applyFont="1" applyFill="1" applyBorder="1" applyAlignment="1" applyProtection="1">
      <alignment horizontal="center" vertical="center"/>
    </xf>
    <xf numFmtId="0" fontId="79" fillId="0" borderId="0" xfId="0" applyFont="1"/>
    <xf numFmtId="0" fontId="78" fillId="0" borderId="0" xfId="0" applyFont="1"/>
    <xf numFmtId="0" fontId="78" fillId="0" borderId="0" xfId="0" applyFont="1" applyAlignment="1">
      <alignment horizontal="left" vertical="top"/>
    </xf>
    <xf numFmtId="0" fontId="78" fillId="0" borderId="0" xfId="0" applyFont="1" applyAlignment="1">
      <alignment horizontal="center" vertical="center"/>
    </xf>
    <xf numFmtId="0" fontId="81" fillId="0" borderId="0" xfId="0" applyFont="1" applyAlignment="1"/>
    <xf numFmtId="0" fontId="80" fillId="0" borderId="0" xfId="2" applyFont="1" applyAlignment="1" applyProtection="1"/>
    <xf numFmtId="0" fontId="52" fillId="5" borderId="1" xfId="0" applyFont="1" applyFill="1" applyBorder="1" applyAlignment="1" applyProtection="1">
      <alignment horizontal="left" vertical="center"/>
      <protection locked="0"/>
    </xf>
    <xf numFmtId="0" fontId="40" fillId="3" borderId="1" xfId="0" applyFont="1" applyFill="1" applyBorder="1" applyAlignment="1">
      <alignment horizontal="left" vertical="center"/>
    </xf>
    <xf numFmtId="0" fontId="85" fillId="14" borderId="1" xfId="0" applyFont="1" applyFill="1" applyBorder="1" applyAlignment="1">
      <alignment vertical="center"/>
    </xf>
    <xf numFmtId="0" fontId="39" fillId="0" borderId="1" xfId="0" applyFont="1" applyBorder="1" applyAlignment="1" applyProtection="1">
      <alignment vertical="center"/>
    </xf>
    <xf numFmtId="0" fontId="89" fillId="0" borderId="1" xfId="0" applyFont="1" applyBorder="1" applyAlignment="1" applyProtection="1">
      <alignment vertical="center"/>
    </xf>
    <xf numFmtId="0" fontId="15" fillId="0" borderId="10" xfId="0" applyFont="1" applyBorder="1" applyAlignment="1" applyProtection="1">
      <alignment vertical="center"/>
      <protection locked="0"/>
    </xf>
    <xf numFmtId="0" fontId="33" fillId="0" borderId="5" xfId="0" applyFont="1" applyBorder="1" applyAlignment="1" applyProtection="1">
      <alignment vertical="center"/>
      <protection locked="0"/>
    </xf>
    <xf numFmtId="0" fontId="87" fillId="3" borderId="0" xfId="0" applyFont="1" applyFill="1" applyBorder="1" applyAlignment="1" applyProtection="1">
      <alignment horizontal="left" vertical="center"/>
      <protection locked="0"/>
    </xf>
    <xf numFmtId="0" fontId="86" fillId="0" borderId="0" xfId="0" applyFont="1" applyBorder="1" applyAlignment="1" applyProtection="1">
      <alignment vertical="center"/>
      <protection locked="0"/>
    </xf>
    <xf numFmtId="0" fontId="10" fillId="3" borderId="1" xfId="0" applyFont="1" applyFill="1" applyBorder="1" applyAlignment="1" applyProtection="1">
      <protection locked="0"/>
    </xf>
    <xf numFmtId="0" fontId="42" fillId="15" borderId="1" xfId="0" applyFont="1" applyFill="1" applyBorder="1" applyAlignment="1">
      <alignment horizontal="left"/>
    </xf>
    <xf numFmtId="0" fontId="94" fillId="4" borderId="1" xfId="0" applyFont="1" applyFill="1" applyBorder="1" applyAlignment="1" applyProtection="1">
      <alignment horizontal="center" vertical="center" wrapText="1"/>
      <protection locked="0"/>
    </xf>
    <xf numFmtId="0" fontId="41" fillId="15" borderId="1" xfId="0" applyFont="1" applyFill="1" applyBorder="1" applyAlignment="1">
      <alignment horizontal="left"/>
    </xf>
    <xf numFmtId="0" fontId="0" fillId="15" borderId="1" xfId="0" applyFill="1" applyBorder="1"/>
    <xf numFmtId="0" fontId="41" fillId="15" borderId="13" xfId="0" applyFont="1" applyFill="1" applyBorder="1" applyAlignment="1">
      <alignment horizontal="left"/>
    </xf>
    <xf numFmtId="0" fontId="0" fillId="15" borderId="13" xfId="0" applyFill="1" applyBorder="1"/>
    <xf numFmtId="0" fontId="68" fillId="15" borderId="15" xfId="0" applyFont="1" applyFill="1" applyBorder="1" applyAlignment="1">
      <alignment horizontal="left"/>
    </xf>
    <xf numFmtId="0" fontId="68" fillId="15" borderId="1" xfId="0" applyFont="1" applyFill="1" applyBorder="1" applyAlignment="1">
      <alignment horizontal="left"/>
    </xf>
    <xf numFmtId="0" fontId="40" fillId="15" borderId="1" xfId="0" applyFont="1" applyFill="1" applyBorder="1" applyAlignment="1">
      <alignment horizontal="left"/>
    </xf>
    <xf numFmtId="0" fontId="42" fillId="15" borderId="1" xfId="0" applyFont="1" applyFill="1" applyBorder="1" applyAlignment="1" applyProtection="1">
      <alignment horizontal="left" vertical="center"/>
      <protection locked="0"/>
    </xf>
    <xf numFmtId="0" fontId="82" fillId="7" borderId="5" xfId="0" applyFont="1" applyFill="1" applyBorder="1" applyAlignment="1">
      <alignment horizontal="center" vertical="center" wrapText="1"/>
    </xf>
    <xf numFmtId="0" fontId="82" fillId="7" borderId="0" xfId="0" applyFont="1" applyFill="1" applyBorder="1" applyAlignment="1">
      <alignment horizontal="center" vertical="center" wrapText="1"/>
    </xf>
    <xf numFmtId="0" fontId="81" fillId="0" borderId="0" xfId="0" applyFont="1" applyAlignment="1">
      <alignment horizontal="center"/>
    </xf>
    <xf numFmtId="0" fontId="71" fillId="0" borderId="0" xfId="2" applyFont="1" applyAlignment="1" applyProtection="1">
      <alignment horizontal="center"/>
    </xf>
    <xf numFmtId="0" fontId="91" fillId="0" borderId="0" xfId="2" applyFont="1" applyAlignment="1" applyProtection="1">
      <alignment horizontal="center" vertical="top"/>
    </xf>
    <xf numFmtId="0" fontId="92" fillId="0" borderId="0" xfId="2" applyFont="1" applyAlignment="1" applyProtection="1">
      <alignment horizontal="center" vertical="center"/>
    </xf>
    <xf numFmtId="0" fontId="93" fillId="0" borderId="0" xfId="2" applyFont="1" applyAlignment="1" applyProtection="1">
      <alignment horizontal="center" vertical="center"/>
    </xf>
    <xf numFmtId="0" fontId="72" fillId="0" borderId="0" xfId="0" applyFont="1" applyAlignment="1">
      <alignment horizontal="center"/>
    </xf>
    <xf numFmtId="0" fontId="0" fillId="0" borderId="10" xfId="0" applyBorder="1" applyAlignment="1">
      <alignment horizontal="center"/>
    </xf>
    <xf numFmtId="0" fontId="0" fillId="0" borderId="11" xfId="0" applyBorder="1" applyAlignment="1">
      <alignment horizontal="center"/>
    </xf>
    <xf numFmtId="0" fontId="61" fillId="7" borderId="1" xfId="0" applyFont="1" applyFill="1" applyBorder="1" applyAlignment="1">
      <alignment horizontal="center" vertical="center" wrapText="1"/>
    </xf>
    <xf numFmtId="0" fontId="61" fillId="7" borderId="1" xfId="0" applyFont="1" applyFill="1" applyBorder="1" applyAlignment="1">
      <alignment horizontal="center" vertical="center"/>
    </xf>
    <xf numFmtId="0" fontId="44" fillId="0" borderId="1" xfId="0" applyFont="1" applyBorder="1" applyAlignment="1">
      <alignment horizontal="center" vertical="top"/>
    </xf>
    <xf numFmtId="0" fontId="52" fillId="5" borderId="1" xfId="0" applyFont="1" applyFill="1" applyBorder="1" applyAlignment="1" applyProtection="1">
      <alignment horizontal="left" vertical="center"/>
      <protection locked="0"/>
    </xf>
    <xf numFmtId="0" fontId="49" fillId="0" borderId="5" xfId="0" applyFont="1" applyBorder="1" applyAlignment="1">
      <alignment horizontal="center" vertical="center"/>
    </xf>
    <xf numFmtId="0" fontId="49" fillId="0" borderId="0" xfId="0" applyFont="1" applyBorder="1" applyAlignment="1">
      <alignment horizontal="center" vertical="center"/>
    </xf>
    <xf numFmtId="0" fontId="49" fillId="5" borderId="1" xfId="0" applyFont="1" applyFill="1" applyBorder="1" applyAlignment="1">
      <alignment horizontal="center" vertical="center"/>
    </xf>
    <xf numFmtId="0" fontId="74" fillId="5" borderId="1" xfId="0" applyFont="1" applyFill="1" applyBorder="1" applyAlignment="1">
      <alignment horizontal="center"/>
    </xf>
    <xf numFmtId="0" fontId="16" fillId="4" borderId="10"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0" fontId="16" fillId="4" borderId="11" xfId="0" applyFont="1" applyFill="1" applyBorder="1" applyAlignment="1" applyProtection="1">
      <alignment horizontal="center" vertical="center"/>
      <protection locked="0"/>
    </xf>
    <xf numFmtId="0" fontId="15" fillId="2" borderId="1" xfId="0" applyFont="1" applyFill="1" applyBorder="1" applyAlignment="1" applyProtection="1">
      <alignment horizontal="left" vertical="center"/>
      <protection locked="0"/>
    </xf>
    <xf numFmtId="0" fontId="15" fillId="2" borderId="1" xfId="0" quotePrefix="1" applyFont="1" applyFill="1" applyBorder="1" applyAlignment="1" applyProtection="1">
      <alignment horizontal="left" vertical="center"/>
      <protection locked="0"/>
    </xf>
    <xf numFmtId="0" fontId="19" fillId="2" borderId="1" xfId="0" applyFont="1" applyFill="1" applyBorder="1" applyAlignment="1" applyProtection="1">
      <alignment horizontal="left" vertical="center"/>
      <protection locked="0"/>
    </xf>
    <xf numFmtId="0" fontId="10" fillId="2" borderId="1" xfId="0" applyFont="1" applyFill="1" applyBorder="1" applyAlignment="1" applyProtection="1">
      <alignment horizontal="right" vertical="center"/>
      <protection locked="0"/>
    </xf>
    <xf numFmtId="0" fontId="15" fillId="0" borderId="1" xfId="0" applyFont="1" applyBorder="1" applyAlignment="1" applyProtection="1">
      <alignment horizontal="left" vertical="center"/>
      <protection locked="0"/>
    </xf>
    <xf numFmtId="0" fontId="31" fillId="0" borderId="1" xfId="0" applyFont="1" applyBorder="1" applyAlignment="1" applyProtection="1">
      <alignment horizontal="left" vertical="center" shrinkToFit="1"/>
    </xf>
    <xf numFmtId="0" fontId="10" fillId="0" borderId="1" xfId="0" applyFont="1" applyBorder="1" applyAlignment="1" applyProtection="1">
      <alignment horizontal="left" vertical="center" shrinkToFit="1"/>
    </xf>
    <xf numFmtId="0" fontId="23" fillId="0" borderId="10" xfId="0" applyFont="1" applyBorder="1" applyAlignment="1">
      <alignment horizontal="left"/>
    </xf>
    <xf numFmtId="0" fontId="23" fillId="0" borderId="12" xfId="0" applyFont="1" applyBorder="1" applyAlignment="1">
      <alignment horizontal="left"/>
    </xf>
    <xf numFmtId="0" fontId="23" fillId="0" borderId="11" xfId="0" applyFont="1" applyBorder="1" applyAlignment="1">
      <alignment horizontal="left"/>
    </xf>
    <xf numFmtId="0" fontId="25" fillId="0" borderId="10"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11"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protection locked="0"/>
    </xf>
    <xf numFmtId="0" fontId="20" fillId="2" borderId="12" xfId="0" applyFont="1" applyFill="1" applyBorder="1" applyAlignment="1" applyProtection="1">
      <alignment horizontal="left" vertical="center"/>
      <protection locked="0"/>
    </xf>
    <xf numFmtId="0" fontId="20" fillId="2" borderId="11" xfId="0" applyFont="1" applyFill="1" applyBorder="1" applyAlignment="1" applyProtection="1">
      <alignment horizontal="left" vertical="center"/>
      <protection locked="0"/>
    </xf>
    <xf numFmtId="0" fontId="19" fillId="2" borderId="10" xfId="0" applyFont="1" applyFill="1" applyBorder="1" applyAlignment="1" applyProtection="1">
      <alignment horizontal="left" vertical="center"/>
      <protection locked="0"/>
    </xf>
    <xf numFmtId="0" fontId="19" fillId="2" borderId="12" xfId="0" applyFont="1" applyFill="1" applyBorder="1" applyAlignment="1" applyProtection="1">
      <alignment horizontal="left" vertical="center"/>
      <protection locked="0"/>
    </xf>
    <xf numFmtId="0" fontId="19" fillId="2" borderId="11" xfId="0" applyFont="1" applyFill="1" applyBorder="1" applyAlignment="1" applyProtection="1">
      <alignment horizontal="left" vertical="center"/>
      <protection locked="0"/>
    </xf>
    <xf numFmtId="0" fontId="90" fillId="2" borderId="10" xfId="0" applyFont="1" applyFill="1" applyBorder="1" applyAlignment="1" applyProtection="1">
      <alignment horizontal="left" vertical="center"/>
      <protection locked="0"/>
    </xf>
    <xf numFmtId="0" fontId="90" fillId="2" borderId="12" xfId="0" applyFont="1" applyFill="1" applyBorder="1" applyAlignment="1" applyProtection="1">
      <alignment horizontal="left" vertical="center"/>
      <protection locked="0"/>
    </xf>
    <xf numFmtId="0" fontId="90" fillId="2" borderId="11" xfId="0" applyFont="1" applyFill="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0" borderId="11" xfId="0" applyFont="1" applyBorder="1" applyAlignment="1" applyProtection="1">
      <alignment horizontal="left" vertical="center"/>
      <protection locked="0"/>
    </xf>
    <xf numFmtId="0" fontId="15" fillId="0" borderId="10"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20" fillId="2" borderId="2" xfId="0" applyFont="1" applyFill="1" applyBorder="1" applyAlignment="1" applyProtection="1">
      <alignment horizontal="center" vertical="top" wrapText="1"/>
      <protection locked="0"/>
    </xf>
    <xf numFmtId="0" fontId="20" fillId="2" borderId="3" xfId="0" applyFont="1" applyFill="1" applyBorder="1" applyAlignment="1" applyProtection="1">
      <alignment horizontal="center" vertical="top" wrapText="1"/>
      <protection locked="0"/>
    </xf>
    <xf numFmtId="0" fontId="20" fillId="2" borderId="4" xfId="0" applyFont="1" applyFill="1" applyBorder="1" applyAlignment="1" applyProtection="1">
      <alignment horizontal="center" vertical="top" wrapText="1"/>
      <protection locked="0"/>
    </xf>
    <xf numFmtId="0" fontId="20" fillId="2" borderId="7" xfId="0" applyFont="1" applyFill="1" applyBorder="1" applyAlignment="1" applyProtection="1">
      <alignment horizontal="center" vertical="top" wrapText="1"/>
      <protection locked="0"/>
    </xf>
    <xf numFmtId="0" fontId="20" fillId="2" borderId="8" xfId="0" applyFont="1" applyFill="1" applyBorder="1" applyAlignment="1" applyProtection="1">
      <alignment horizontal="center" vertical="top" wrapText="1"/>
      <protection locked="0"/>
    </xf>
    <xf numFmtId="0" fontId="20" fillId="2" borderId="9"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26" fillId="0" borderId="1" xfId="0" applyFont="1" applyBorder="1" applyAlignment="1" applyProtection="1">
      <alignment horizontal="left" vertical="center"/>
      <protection locked="0"/>
    </xf>
    <xf numFmtId="1" fontId="31" fillId="0" borderId="10" xfId="0" applyNumberFormat="1" applyFont="1" applyBorder="1" applyAlignment="1" applyProtection="1">
      <alignment horizontal="left" vertical="center"/>
    </xf>
    <xf numFmtId="1" fontId="31" fillId="0" borderId="11" xfId="0" applyNumberFormat="1" applyFont="1" applyBorder="1" applyAlignment="1" applyProtection="1">
      <alignment horizontal="left" vertical="center"/>
    </xf>
    <xf numFmtId="0" fontId="31" fillId="0" borderId="10" xfId="0" applyFont="1" applyBorder="1" applyAlignment="1" applyProtection="1">
      <alignment horizontal="left" vertical="center"/>
    </xf>
    <xf numFmtId="0" fontId="31" fillId="0" borderId="11" xfId="0" applyFont="1" applyBorder="1" applyAlignment="1" applyProtection="1">
      <alignment horizontal="left" vertical="center"/>
    </xf>
    <xf numFmtId="0" fontId="10" fillId="4" borderId="1"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shrinkToFit="1"/>
      <protection locked="0"/>
    </xf>
    <xf numFmtId="0" fontId="31" fillId="0" borderId="1" xfId="0" applyFont="1" applyBorder="1" applyAlignment="1" applyProtection="1">
      <alignment horizontal="left" vertical="center"/>
    </xf>
    <xf numFmtId="0" fontId="31" fillId="0" borderId="10" xfId="0" applyFont="1" applyBorder="1" applyAlignment="1" applyProtection="1">
      <alignment horizontal="left" vertical="center" shrinkToFit="1"/>
    </xf>
    <xf numFmtId="0" fontId="31" fillId="0" borderId="12" xfId="0" applyFont="1" applyBorder="1" applyAlignment="1" applyProtection="1">
      <alignment horizontal="left" vertical="center" shrinkToFit="1"/>
    </xf>
    <xf numFmtId="0" fontId="31" fillId="0" borderId="11" xfId="0" applyFont="1" applyBorder="1" applyAlignment="1" applyProtection="1">
      <alignment horizontal="left" vertical="center" shrinkToFit="1"/>
    </xf>
    <xf numFmtId="0" fontId="10" fillId="0" borderId="1" xfId="0" applyFont="1" applyBorder="1" applyAlignment="1" applyProtection="1">
      <alignment horizontal="left" vertical="center"/>
      <protection locked="0"/>
    </xf>
    <xf numFmtId="0" fontId="37" fillId="3" borderId="16" xfId="2" applyFont="1" applyFill="1" applyBorder="1" applyAlignment="1" applyProtection="1">
      <alignment horizontal="center"/>
    </xf>
    <xf numFmtId="0" fontId="37" fillId="3" borderId="17" xfId="2" applyFont="1" applyFill="1" applyBorder="1" applyAlignment="1" applyProtection="1">
      <alignment horizontal="center"/>
    </xf>
    <xf numFmtId="0" fontId="37" fillId="3" borderId="18" xfId="2" applyFont="1" applyFill="1" applyBorder="1" applyAlignment="1" applyProtection="1">
      <alignment horizontal="center"/>
    </xf>
    <xf numFmtId="0" fontId="36" fillId="0" borderId="0" xfId="2" applyFont="1" applyAlignment="1" applyProtection="1">
      <alignment horizontal="center"/>
    </xf>
    <xf numFmtId="0" fontId="15" fillId="0" borderId="13"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0" fillId="4" borderId="1" xfId="0" applyFont="1" applyFill="1" applyBorder="1" applyAlignment="1" applyProtection="1">
      <alignment horizontal="left" vertical="center"/>
      <protection locked="0"/>
    </xf>
    <xf numFmtId="0" fontId="10" fillId="0" borderId="13" xfId="0" applyFont="1" applyBorder="1" applyAlignment="1" applyProtection="1">
      <alignment horizontal="center" vertical="top"/>
      <protection locked="0"/>
    </xf>
    <xf numFmtId="0" fontId="10" fillId="0" borderId="14" xfId="0" applyFont="1" applyBorder="1" applyAlignment="1" applyProtection="1">
      <alignment horizontal="center" vertical="top"/>
      <protection locked="0"/>
    </xf>
    <xf numFmtId="0" fontId="10" fillId="0" borderId="15" xfId="0" applyFont="1" applyBorder="1" applyAlignment="1" applyProtection="1">
      <alignment horizontal="center" vertical="top"/>
      <protection locked="0"/>
    </xf>
    <xf numFmtId="0" fontId="11" fillId="2" borderId="10" xfId="0" applyFont="1" applyFill="1" applyBorder="1" applyAlignment="1" applyProtection="1">
      <alignment horizontal="left" vertical="center"/>
      <protection locked="0"/>
    </xf>
    <xf numFmtId="0" fontId="11" fillId="2" borderId="12" xfId="0" applyFont="1" applyFill="1" applyBorder="1" applyAlignment="1" applyProtection="1">
      <alignment horizontal="left" vertical="center"/>
      <protection locked="0"/>
    </xf>
    <xf numFmtId="0" fontId="11" fillId="2" borderId="11" xfId="0" applyFont="1" applyFill="1" applyBorder="1" applyAlignment="1" applyProtection="1">
      <alignment horizontal="left" vertical="center"/>
      <protection locked="0"/>
    </xf>
    <xf numFmtId="0" fontId="25"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protection locked="0"/>
    </xf>
    <xf numFmtId="0" fontId="0" fillId="0" borderId="1" xfId="0" applyBorder="1" applyAlignment="1">
      <alignment horizontal="center"/>
    </xf>
    <xf numFmtId="0" fontId="0" fillId="0" borderId="1" xfId="0" applyFont="1" applyBorder="1" applyAlignment="1">
      <alignment horizontal="center"/>
    </xf>
    <xf numFmtId="0" fontId="19" fillId="0" borderId="1" xfId="0" applyFont="1" applyBorder="1" applyAlignment="1" applyProtection="1">
      <alignment horizontal="left" vertical="center"/>
      <protection locked="0"/>
    </xf>
    <xf numFmtId="0" fontId="20" fillId="0" borderId="1" xfId="0" applyFont="1" applyBorder="1" applyAlignment="1" applyProtection="1">
      <alignment horizontal="center" vertical="center"/>
      <protection locked="0"/>
    </xf>
    <xf numFmtId="0" fontId="19" fillId="0" borderId="2" xfId="0" applyFont="1" applyBorder="1" applyAlignment="1" applyProtection="1">
      <alignment horizontal="left" vertical="center"/>
    </xf>
    <xf numFmtId="0" fontId="19" fillId="0" borderId="3" xfId="0" applyFont="1" applyBorder="1" applyAlignment="1" applyProtection="1">
      <alignment horizontal="left" vertical="center"/>
    </xf>
    <xf numFmtId="0" fontId="19" fillId="0" borderId="4" xfId="0" applyFont="1" applyBorder="1" applyAlignment="1" applyProtection="1">
      <alignment horizontal="left" vertical="center"/>
    </xf>
    <xf numFmtId="0" fontId="19" fillId="0" borderId="15"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15" xfId="0" applyFont="1" applyBorder="1" applyAlignment="1" applyProtection="1">
      <alignment horizontal="left" vertical="center"/>
      <protection locked="0"/>
    </xf>
    <xf numFmtId="0" fontId="20" fillId="0" borderId="10" xfId="0" applyFont="1" applyBorder="1" applyAlignment="1" applyProtection="1">
      <alignment horizontal="left" vertical="center"/>
    </xf>
    <xf numFmtId="0" fontId="20" fillId="0" borderId="12" xfId="0" applyFont="1" applyBorder="1" applyAlignment="1" applyProtection="1">
      <alignment horizontal="left" vertical="center"/>
    </xf>
    <xf numFmtId="0" fontId="20" fillId="0" borderId="11" xfId="0" applyFont="1" applyBorder="1" applyAlignment="1" applyProtection="1">
      <alignment horizontal="left" vertical="center"/>
    </xf>
    <xf numFmtId="0" fontId="19" fillId="0" borderId="10" xfId="0" applyFont="1" applyBorder="1" applyAlignment="1" applyProtection="1">
      <alignment horizontal="left" vertical="center"/>
    </xf>
    <xf numFmtId="0" fontId="19" fillId="0" borderId="12" xfId="0" applyFont="1" applyBorder="1" applyAlignment="1" applyProtection="1">
      <alignment horizontal="left" vertical="center"/>
    </xf>
    <xf numFmtId="0" fontId="19" fillId="0" borderId="11" xfId="0" applyFont="1" applyBorder="1" applyAlignment="1" applyProtection="1">
      <alignment horizontal="left" vertical="center"/>
    </xf>
    <xf numFmtId="0" fontId="19" fillId="0" borderId="13" xfId="0" applyFont="1" applyBorder="1" applyAlignment="1" applyProtection="1">
      <alignment horizontal="left" vertical="center"/>
    </xf>
    <xf numFmtId="0" fontId="19" fillId="0" borderId="7" xfId="0" applyFont="1" applyBorder="1" applyAlignment="1" applyProtection="1">
      <alignment horizontal="left"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45" fillId="0" borderId="1" xfId="0" applyFont="1" applyBorder="1" applyAlignment="1" applyProtection="1">
      <alignment horizontal="center" vertical="center"/>
      <protection locked="0"/>
    </xf>
    <xf numFmtId="0" fontId="19" fillId="0" borderId="1" xfId="0" applyFont="1" applyBorder="1" applyAlignment="1" applyProtection="1">
      <alignment horizontal="left" vertical="center"/>
    </xf>
    <xf numFmtId="0" fontId="24" fillId="0" borderId="10" xfId="0" applyFont="1" applyBorder="1" applyAlignment="1" applyProtection="1">
      <alignment horizontal="left" vertical="top" wrapText="1"/>
      <protection locked="0"/>
    </xf>
    <xf numFmtId="0" fontId="24" fillId="0" borderId="12"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32" fillId="0" borderId="10" xfId="0" applyFont="1" applyBorder="1" applyAlignment="1" applyProtection="1">
      <alignment horizontal="right" vertical="center"/>
      <protection locked="0"/>
    </xf>
    <xf numFmtId="0" fontId="32" fillId="0" borderId="11" xfId="0" applyFont="1" applyBorder="1" applyAlignment="1" applyProtection="1">
      <alignment horizontal="right" vertical="center"/>
      <protection locked="0"/>
    </xf>
    <xf numFmtId="0" fontId="19" fillId="0" borderId="1" xfId="0" applyFont="1" applyBorder="1" applyAlignment="1" applyProtection="1">
      <alignment horizontal="center" vertical="top"/>
    </xf>
    <xf numFmtId="0" fontId="19" fillId="0" borderId="1" xfId="0" applyFont="1" applyBorder="1" applyAlignment="1" applyProtection="1">
      <alignment horizontal="center" vertical="center"/>
    </xf>
    <xf numFmtId="0" fontId="20" fillId="0" borderId="1" xfId="0" applyFont="1" applyFill="1" applyBorder="1" applyAlignment="1" applyProtection="1">
      <alignment horizontal="left"/>
    </xf>
    <xf numFmtId="0" fontId="20" fillId="4" borderId="1" xfId="0" applyFont="1" applyFill="1" applyBorder="1" applyAlignment="1" applyProtection="1">
      <alignment horizontal="left" vertical="center"/>
    </xf>
    <xf numFmtId="0" fontId="20" fillId="0" borderId="1" xfId="0" applyFont="1" applyBorder="1" applyAlignment="1" applyProtection="1">
      <alignment horizontal="left" vertical="center"/>
    </xf>
    <xf numFmtId="0" fontId="11" fillId="0" borderId="10"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20" fillId="4" borderId="1" xfId="0" applyFont="1" applyFill="1" applyBorder="1" applyAlignment="1" applyProtection="1">
      <alignment horizontal="center" vertical="center"/>
    </xf>
    <xf numFmtId="0" fontId="12" fillId="0" borderId="1" xfId="0" applyFont="1" applyBorder="1" applyAlignment="1" applyProtection="1">
      <alignment horizontal="center" shrinkToFit="1"/>
      <protection locked="0"/>
    </xf>
    <xf numFmtId="0" fontId="30" fillId="4" borderId="1" xfId="0" applyFont="1" applyFill="1" applyBorder="1" applyAlignment="1" applyProtection="1">
      <alignment horizontal="center" shrinkToFit="1"/>
      <protection locked="0"/>
    </xf>
    <xf numFmtId="0" fontId="22" fillId="0" borderId="1" xfId="0" applyFont="1" applyBorder="1" applyAlignment="1" applyProtection="1">
      <alignment horizontal="left"/>
      <protection locked="0"/>
    </xf>
    <xf numFmtId="0" fontId="22" fillId="0" borderId="1" xfId="0" applyFont="1" applyBorder="1" applyAlignment="1" applyProtection="1">
      <alignment horizontal="center"/>
      <protection locked="0"/>
    </xf>
    <xf numFmtId="0" fontId="12" fillId="0" borderId="1" xfId="0" applyFont="1" applyBorder="1" applyAlignment="1" applyProtection="1">
      <alignment horizontal="left" shrinkToFit="1"/>
      <protection locked="0"/>
    </xf>
    <xf numFmtId="0" fontId="15" fillId="0" borderId="1" xfId="0" applyFont="1" applyBorder="1" applyAlignment="1" applyProtection="1">
      <alignment horizontal="center" vertical="center"/>
      <protection locked="0"/>
    </xf>
    <xf numFmtId="0" fontId="12" fillId="0" borderId="1" xfId="0" applyFont="1" applyBorder="1" applyAlignment="1" applyProtection="1">
      <alignment horizontal="center" wrapText="1" shrinkToFit="1"/>
      <protection locked="0"/>
    </xf>
    <xf numFmtId="0" fontId="56" fillId="3" borderId="16" xfId="2" applyFont="1" applyFill="1" applyBorder="1" applyAlignment="1" applyProtection="1">
      <alignment horizontal="center"/>
    </xf>
    <xf numFmtId="0" fontId="56" fillId="3" borderId="17" xfId="2" applyFont="1" applyFill="1" applyBorder="1" applyAlignment="1" applyProtection="1">
      <alignment horizontal="center"/>
    </xf>
    <xf numFmtId="0" fontId="56" fillId="3" borderId="18" xfId="2" applyFont="1" applyFill="1" applyBorder="1" applyAlignment="1" applyProtection="1">
      <alignment horizontal="center"/>
    </xf>
    <xf numFmtId="0" fontId="30" fillId="4" borderId="1" xfId="0" applyFont="1" applyFill="1" applyBorder="1" applyAlignment="1" applyProtection="1">
      <alignment horizontal="center" vertical="center"/>
      <protection locked="0"/>
    </xf>
    <xf numFmtId="0" fontId="73" fillId="0" borderId="13" xfId="0" applyFont="1" applyBorder="1" applyAlignment="1" applyProtection="1">
      <alignment horizontal="center" vertical="center" textRotation="90" wrapText="1"/>
      <protection locked="0"/>
    </xf>
    <xf numFmtId="0" fontId="73" fillId="0" borderId="14" xfId="0" applyFont="1" applyBorder="1" applyAlignment="1" applyProtection="1">
      <alignment horizontal="center" vertical="center" textRotation="90" wrapText="1"/>
      <protection locked="0"/>
    </xf>
    <xf numFmtId="0" fontId="73" fillId="0" borderId="15" xfId="0" applyFont="1" applyBorder="1" applyAlignment="1" applyProtection="1">
      <alignment horizontal="center" vertical="center" textRotation="90" wrapText="1"/>
      <protection locked="0"/>
    </xf>
    <xf numFmtId="0" fontId="26" fillId="0" borderId="10" xfId="0" applyFont="1" applyBorder="1" applyAlignment="1" applyProtection="1">
      <alignment horizontal="right" vertical="center"/>
      <protection locked="0"/>
    </xf>
    <xf numFmtId="0" fontId="26" fillId="0" borderId="11" xfId="0" applyFont="1" applyBorder="1" applyAlignment="1" applyProtection="1">
      <alignment horizontal="right" vertical="center"/>
      <protection locked="0"/>
    </xf>
    <xf numFmtId="1" fontId="29" fillId="3" borderId="1" xfId="0" applyNumberFormat="1" applyFont="1" applyFill="1" applyBorder="1" applyAlignment="1" applyProtection="1">
      <alignment horizontal="left" vertical="center"/>
    </xf>
    <xf numFmtId="0" fontId="60" fillId="4" borderId="1" xfId="0" applyFont="1" applyFill="1" applyBorder="1" applyAlignment="1" applyProtection="1">
      <alignment horizontal="center" vertical="center"/>
      <protection locked="0"/>
    </xf>
    <xf numFmtId="0" fontId="29" fillId="3" borderId="10" xfId="0" applyFont="1" applyFill="1" applyBorder="1" applyAlignment="1" applyProtection="1">
      <alignment horizontal="left" vertical="center"/>
    </xf>
    <xf numFmtId="0" fontId="29" fillId="3" borderId="12" xfId="0" applyFont="1" applyFill="1" applyBorder="1" applyAlignment="1" applyProtection="1">
      <alignment horizontal="left" vertical="center"/>
    </xf>
    <xf numFmtId="0" fontId="29" fillId="3" borderId="11" xfId="0" applyFont="1" applyFill="1" applyBorder="1" applyAlignment="1" applyProtection="1">
      <alignment horizontal="left" vertical="center"/>
    </xf>
    <xf numFmtId="0" fontId="26" fillId="0" borderId="10" xfId="0" applyFont="1" applyBorder="1" applyAlignment="1" applyProtection="1">
      <alignment horizontal="right" vertical="center"/>
    </xf>
    <xf numFmtId="0" fontId="26" fillId="0" borderId="11" xfId="0" applyFont="1" applyBorder="1" applyAlignment="1" applyProtection="1">
      <alignment horizontal="right" vertical="center"/>
    </xf>
    <xf numFmtId="0" fontId="10" fillId="3" borderId="1" xfId="0" applyFont="1" applyFill="1" applyBorder="1" applyAlignment="1" applyProtection="1">
      <alignment horizontal="center"/>
      <protection locked="0"/>
    </xf>
    <xf numFmtId="9" fontId="10" fillId="3" borderId="1" xfId="0" applyNumberFormat="1" applyFont="1" applyFill="1" applyBorder="1" applyAlignment="1" applyProtection="1">
      <alignment horizontal="center"/>
      <protection locked="0"/>
    </xf>
    <xf numFmtId="0" fontId="10" fillId="0" borderId="1" xfId="0" applyFont="1" applyBorder="1" applyAlignment="1" applyProtection="1">
      <alignment horizontal="center" shrinkToFit="1"/>
    </xf>
    <xf numFmtId="0" fontId="14" fillId="0" borderId="1" xfId="0" applyFont="1" applyBorder="1" applyAlignment="1" applyProtection="1">
      <alignment horizontal="center"/>
      <protection locked="0"/>
    </xf>
    <xf numFmtId="0" fontId="34" fillId="4" borderId="1" xfId="0" applyFont="1" applyFill="1" applyBorder="1" applyAlignment="1" applyProtection="1">
      <alignment horizontal="center" vertical="center"/>
      <protection locked="0"/>
    </xf>
    <xf numFmtId="0" fontId="38" fillId="0" borderId="1" xfId="0" applyFont="1" applyBorder="1" applyAlignment="1" applyProtection="1">
      <alignment horizontal="right" vertical="center"/>
      <protection locked="0"/>
    </xf>
    <xf numFmtId="0" fontId="38" fillId="0" borderId="10" xfId="0" applyFont="1" applyBorder="1" applyAlignment="1" applyProtection="1">
      <alignment horizontal="right" vertical="center"/>
      <protection locked="0"/>
    </xf>
    <xf numFmtId="0" fontId="38" fillId="0" borderId="12" xfId="0" applyFont="1" applyBorder="1" applyAlignment="1" applyProtection="1">
      <alignment horizontal="right" vertical="center"/>
      <protection locked="0"/>
    </xf>
    <xf numFmtId="0" fontId="38" fillId="0" borderId="11" xfId="0" applyFont="1" applyBorder="1" applyAlignment="1" applyProtection="1">
      <alignment horizontal="right" vertical="center"/>
      <protection locked="0"/>
    </xf>
    <xf numFmtId="0" fontId="23" fillId="4" borderId="1" xfId="0" applyFont="1" applyFill="1" applyBorder="1" applyAlignment="1" applyProtection="1">
      <alignment horizontal="center" vertical="center"/>
      <protection locked="0"/>
    </xf>
    <xf numFmtId="0" fontId="29" fillId="3" borderId="10" xfId="0" applyFont="1" applyFill="1" applyBorder="1" applyAlignment="1" applyProtection="1">
      <alignment horizontal="left" vertical="center" wrapText="1"/>
    </xf>
    <xf numFmtId="0" fontId="29" fillId="3" borderId="12" xfId="0" applyFont="1" applyFill="1" applyBorder="1" applyAlignment="1" applyProtection="1">
      <alignment horizontal="left" vertical="center" wrapText="1"/>
    </xf>
    <xf numFmtId="0" fontId="29" fillId="3" borderId="11" xfId="0" applyFont="1" applyFill="1" applyBorder="1" applyAlignment="1" applyProtection="1">
      <alignment horizontal="left" vertical="center" wrapText="1"/>
    </xf>
    <xf numFmtId="0" fontId="29" fillId="3" borderId="10" xfId="0" applyFont="1" applyFill="1" applyBorder="1" applyAlignment="1" applyProtection="1">
      <alignment horizontal="left" vertical="center"/>
      <protection locked="0"/>
    </xf>
    <xf numFmtId="0" fontId="29" fillId="3" borderId="12" xfId="0" applyFont="1" applyFill="1" applyBorder="1" applyAlignment="1" applyProtection="1">
      <alignment horizontal="left" vertical="center"/>
      <protection locked="0"/>
    </xf>
    <xf numFmtId="0" fontId="29" fillId="3" borderId="11" xfId="0" applyFont="1" applyFill="1" applyBorder="1" applyAlignment="1" applyProtection="1">
      <alignment horizontal="left" vertical="center"/>
      <protection locked="0"/>
    </xf>
    <xf numFmtId="0" fontId="14" fillId="0" borderId="2"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5"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8" xfId="0" applyFont="1" applyBorder="1" applyAlignment="1" applyProtection="1">
      <alignment horizontal="center"/>
      <protection locked="0"/>
    </xf>
    <xf numFmtId="0" fontId="14" fillId="0" borderId="9" xfId="0" applyFont="1" applyBorder="1" applyAlignment="1" applyProtection="1">
      <alignment horizontal="center"/>
      <protection locked="0"/>
    </xf>
    <xf numFmtId="9" fontId="10" fillId="0" borderId="1" xfId="0" applyNumberFormat="1" applyFont="1" applyBorder="1" applyAlignment="1" applyProtection="1">
      <alignment horizontal="center"/>
      <protection locked="0"/>
    </xf>
    <xf numFmtId="0" fontId="66" fillId="9" borderId="10" xfId="0" applyFont="1" applyFill="1" applyBorder="1" applyAlignment="1">
      <alignment horizontal="center"/>
    </xf>
    <xf numFmtId="0" fontId="66" fillId="9" borderId="12" xfId="0" applyFont="1" applyFill="1" applyBorder="1" applyAlignment="1">
      <alignment horizontal="center"/>
    </xf>
    <xf numFmtId="0" fontId="66" fillId="9" borderId="11" xfId="0" applyFont="1" applyFill="1" applyBorder="1" applyAlignment="1">
      <alignment horizontal="center"/>
    </xf>
  </cellXfs>
  <cellStyles count="3">
    <cellStyle name="Hyperlink" xfId="2" builtinId="8"/>
    <cellStyle name="Normal" xfId="0" builtinId="0"/>
    <cellStyle name="Style 1" xfId="1"/>
  </cellStyles>
  <dxfs count="2">
    <dxf>
      <font>
        <condense val="0"/>
        <extend val="0"/>
        <color indexed="10"/>
      </font>
    </dxf>
    <dxf>
      <font>
        <condense val="0"/>
        <extend val="0"/>
        <color indexed="10"/>
      </font>
    </dxf>
  </dxfs>
  <tableStyles count="0" defaultTableStyle="TableStyleMedium2" defaultPivotStyle="PivotStyleLight16"/>
  <colors>
    <mruColors>
      <color rgb="FF9900FF"/>
      <color rgb="FFFF00FF"/>
      <color rgb="FF0000FF"/>
      <color rgb="FFFFFFCC"/>
      <color rgb="FF99FFCC"/>
      <color rgb="FF008000"/>
      <color rgb="FF00FFFF"/>
      <color rgb="FFFFFF99"/>
      <color rgb="FFFF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tngo.kalvisolai.com/search/label/D.A%20G.OS" TargetMode="External"/><Relationship Id="rId2" Type="http://schemas.openxmlformats.org/officeDocument/2006/relationships/hyperlink" Target="http://www.tngo.kalvisolai.com/search/label/D.A%20G.OS" TargetMode="External"/><Relationship Id="rId1" Type="http://schemas.openxmlformats.org/officeDocument/2006/relationships/hyperlink" Target="http://www.tngo.kalvisolai.com/search/label/D.A%20G.O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kalvisolai.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kalvisolai.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kalvisolai.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kalvisolai.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kalvisolai.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ew.kalvisolai.com/search/label/IT%20FORM" TargetMode="External"/><Relationship Id="rId2" Type="http://schemas.openxmlformats.org/officeDocument/2006/relationships/hyperlink" Target="http://epayroll.tn.gov.in/epayslip/Login/EmployeeLogin.aspx" TargetMode="External"/><Relationship Id="rId1" Type="http://schemas.openxmlformats.org/officeDocument/2006/relationships/hyperlink" Target="http://epayroll.tn.gov.in/epayslip/Login/EmployeeLogin.aspx"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tngo.kalvisolai.com/search/label/D.A%20G.OS" TargetMode="External"/><Relationship Id="rId1" Type="http://schemas.openxmlformats.org/officeDocument/2006/relationships/hyperlink" Target="http://www.tngo.kalvisolai.com/search/label/D.A%20G.OS" TargetMode="External"/></Relationships>
</file>

<file path=xl/worksheets/sheet1.xml><?xml version="1.0" encoding="utf-8"?>
<worksheet xmlns="http://schemas.openxmlformats.org/spreadsheetml/2006/main" xmlns:r="http://schemas.openxmlformats.org/officeDocument/2006/relationships">
  <sheetPr>
    <tabColor rgb="FF00B050"/>
  </sheetPr>
  <dimension ref="A1:G15"/>
  <sheetViews>
    <sheetView zoomScale="70" zoomScaleNormal="70" workbookViewId="0">
      <selection activeCell="F9" sqref="F9"/>
    </sheetView>
  </sheetViews>
  <sheetFormatPr defaultRowHeight="15"/>
  <cols>
    <col min="1" max="1" width="4.7109375" customWidth="1"/>
    <col min="2" max="2" width="57.28515625" customWidth="1"/>
    <col min="3" max="3" width="75.85546875" customWidth="1"/>
  </cols>
  <sheetData>
    <row r="1" spans="1:7" ht="100.5" customHeight="1">
      <c r="A1" s="234" t="s">
        <v>312</v>
      </c>
      <c r="B1" s="235"/>
      <c r="C1" s="235"/>
    </row>
    <row r="3" spans="1:7">
      <c r="A3" s="238" t="s">
        <v>309</v>
      </c>
      <c r="B3" s="238"/>
      <c r="C3" s="238"/>
    </row>
    <row r="4" spans="1:7" ht="33.75">
      <c r="A4" s="238"/>
      <c r="B4" s="238"/>
      <c r="C4" s="238"/>
      <c r="D4" s="209"/>
      <c r="E4" s="209"/>
      <c r="F4" s="209"/>
      <c r="G4" s="209"/>
    </row>
    <row r="5" spans="1:7" ht="21.75" customHeight="1">
      <c r="A5" s="210"/>
      <c r="B5" s="210"/>
      <c r="C5" s="209"/>
      <c r="D5" s="209"/>
      <c r="E5" s="209"/>
      <c r="F5" s="209"/>
      <c r="G5" s="209"/>
    </row>
    <row r="6" spans="1:7" ht="25.5" customHeight="1">
      <c r="A6" s="210"/>
      <c r="B6" s="210"/>
      <c r="C6" s="209"/>
      <c r="D6" s="209"/>
      <c r="E6" s="209"/>
      <c r="F6" s="209"/>
      <c r="G6" s="209"/>
    </row>
    <row r="7" spans="1:7" ht="33.75">
      <c r="A7" s="239" t="s">
        <v>310</v>
      </c>
      <c r="B7" s="239"/>
      <c r="C7" s="239"/>
      <c r="D7" s="209"/>
      <c r="E7" s="209"/>
      <c r="F7" s="209"/>
      <c r="G7" s="209"/>
    </row>
    <row r="8" spans="1:7" ht="33.75">
      <c r="A8" s="211"/>
      <c r="B8" s="211"/>
      <c r="C8" s="208"/>
      <c r="D8" s="209"/>
      <c r="E8" s="209"/>
      <c r="F8" s="209"/>
      <c r="G8" s="209"/>
    </row>
    <row r="9" spans="1:7" ht="33.75">
      <c r="A9" s="211"/>
      <c r="B9" s="211"/>
      <c r="C9" s="208"/>
      <c r="D9" s="209"/>
      <c r="E9" s="209"/>
      <c r="F9" s="209"/>
      <c r="G9" s="209"/>
    </row>
    <row r="10" spans="1:7" ht="33.75">
      <c r="A10" s="240" t="s">
        <v>311</v>
      </c>
      <c r="B10" s="240"/>
      <c r="C10" s="240"/>
      <c r="D10" s="209"/>
      <c r="E10" s="209"/>
      <c r="F10" s="209"/>
      <c r="G10" s="209"/>
    </row>
    <row r="11" spans="1:7" ht="33.75">
      <c r="A11" s="209"/>
      <c r="B11" s="209"/>
      <c r="C11" s="209"/>
      <c r="D11" s="209"/>
      <c r="E11" s="209"/>
      <c r="F11" s="209"/>
      <c r="G11" s="209"/>
    </row>
    <row r="12" spans="1:7" ht="33.75">
      <c r="A12" s="209"/>
      <c r="B12" s="209"/>
      <c r="C12" s="209"/>
      <c r="D12" s="209"/>
      <c r="E12" s="209"/>
      <c r="F12" s="209"/>
      <c r="G12" s="209"/>
    </row>
    <row r="13" spans="1:7" ht="72.75">
      <c r="A13" s="237"/>
      <c r="B13" s="237"/>
      <c r="C13" s="237"/>
      <c r="D13" s="213"/>
      <c r="E13" s="213"/>
      <c r="F13" s="213"/>
      <c r="G13" s="213"/>
    </row>
    <row r="14" spans="1:7" ht="33.75">
      <c r="A14" s="209"/>
      <c r="B14" s="209"/>
      <c r="C14" s="209"/>
      <c r="D14" s="209"/>
      <c r="E14" s="209"/>
      <c r="F14" s="209"/>
      <c r="G14" s="209"/>
    </row>
    <row r="15" spans="1:7" ht="41.25">
      <c r="A15" s="236"/>
      <c r="B15" s="236"/>
      <c r="C15" s="236"/>
      <c r="D15" s="212"/>
      <c r="E15" s="212"/>
      <c r="F15" s="212"/>
      <c r="G15" s="212"/>
    </row>
  </sheetData>
  <mergeCells count="6">
    <mergeCell ref="A1:C1"/>
    <mergeCell ref="A15:C15"/>
    <mergeCell ref="A13:C13"/>
    <mergeCell ref="A3:C4"/>
    <mergeCell ref="A7:C7"/>
    <mergeCell ref="A10:C10"/>
  </mergeCells>
  <hyperlinks>
    <hyperlink ref="A3" location="'ENTRY PAGE'!A1" display="ENTRY PAGE"/>
    <hyperlink ref="A7:B7" location="'page-2'!A1" display="VERIFY OLD METHOD TAX - CLICK THE LINK"/>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E10"/>
  <sheetViews>
    <sheetView workbookViewId="0">
      <selection sqref="A1:E1"/>
    </sheetView>
  </sheetViews>
  <sheetFormatPr defaultRowHeight="15"/>
  <cols>
    <col min="1" max="1" width="16" customWidth="1"/>
    <col min="2" max="2" width="9.28515625" customWidth="1"/>
    <col min="3" max="3" width="8.42578125" customWidth="1"/>
    <col min="4" max="4" width="16.7109375" customWidth="1"/>
    <col min="5" max="5" width="58.85546875" customWidth="1"/>
  </cols>
  <sheetData>
    <row r="1" spans="1:5" ht="30">
      <c r="A1" s="405" t="s">
        <v>227</v>
      </c>
      <c r="B1" s="406"/>
      <c r="C1" s="406"/>
      <c r="D1" s="406"/>
      <c r="E1" s="407"/>
    </row>
    <row r="2" spans="1:5" ht="29.25" customHeight="1">
      <c r="A2" s="185" t="s">
        <v>186</v>
      </c>
      <c r="B2" s="186" t="s">
        <v>188</v>
      </c>
      <c r="C2" s="186" t="s">
        <v>187</v>
      </c>
      <c r="D2" s="185" t="s">
        <v>190</v>
      </c>
      <c r="E2" s="186" t="s">
        <v>189</v>
      </c>
    </row>
    <row r="3" spans="1:5">
      <c r="A3" s="157" t="s">
        <v>225</v>
      </c>
      <c r="B3" s="158">
        <v>0</v>
      </c>
      <c r="C3" s="158">
        <v>0</v>
      </c>
      <c r="D3" s="159" t="s">
        <v>192</v>
      </c>
      <c r="E3" s="176" t="s">
        <v>280</v>
      </c>
    </row>
    <row r="4" spans="1:5">
      <c r="A4" s="157" t="s">
        <v>226</v>
      </c>
      <c r="B4" s="158">
        <v>0.02</v>
      </c>
      <c r="C4" s="158">
        <v>0.02</v>
      </c>
      <c r="D4" s="159" t="s">
        <v>192</v>
      </c>
      <c r="E4" s="176" t="s">
        <v>280</v>
      </c>
    </row>
    <row r="5" spans="1:5">
      <c r="A5" s="157" t="s">
        <v>237</v>
      </c>
      <c r="B5" s="158">
        <v>0.04</v>
      </c>
      <c r="C5" s="158">
        <v>0.02</v>
      </c>
      <c r="D5" s="159" t="s">
        <v>192</v>
      </c>
      <c r="E5" s="176" t="s">
        <v>280</v>
      </c>
    </row>
    <row r="6" spans="1:5">
      <c r="A6" s="157" t="s">
        <v>236</v>
      </c>
      <c r="B6" s="158">
        <v>0.05</v>
      </c>
      <c r="C6" s="158">
        <v>0.01</v>
      </c>
      <c r="D6" s="159" t="s">
        <v>192</v>
      </c>
      <c r="E6" s="176" t="s">
        <v>280</v>
      </c>
    </row>
    <row r="7" spans="1:5">
      <c r="A7" s="157" t="s">
        <v>239</v>
      </c>
      <c r="B7" s="158">
        <v>7.0000000000000007E-2</v>
      </c>
      <c r="C7" s="158">
        <v>0.02</v>
      </c>
      <c r="D7" s="159" t="s">
        <v>254</v>
      </c>
      <c r="E7" s="176" t="s">
        <v>280</v>
      </c>
    </row>
    <row r="8" spans="1:5">
      <c r="A8" s="157" t="s">
        <v>242</v>
      </c>
      <c r="B8" s="158">
        <v>0.09</v>
      </c>
      <c r="C8" s="158">
        <v>0.02</v>
      </c>
      <c r="D8" s="159" t="s">
        <v>255</v>
      </c>
      <c r="E8" s="176" t="s">
        <v>280</v>
      </c>
    </row>
    <row r="9" spans="1:5">
      <c r="A9" s="157" t="s">
        <v>278</v>
      </c>
      <c r="B9" s="158">
        <v>0.12</v>
      </c>
      <c r="C9" s="158">
        <v>0.03</v>
      </c>
      <c r="D9" s="159" t="s">
        <v>282</v>
      </c>
      <c r="E9" s="176" t="s">
        <v>280</v>
      </c>
    </row>
    <row r="10" spans="1:5">
      <c r="A10" s="157" t="s">
        <v>279</v>
      </c>
      <c r="B10" s="158">
        <v>0.15</v>
      </c>
      <c r="C10" s="158">
        <v>0.05</v>
      </c>
      <c r="D10" s="159" t="s">
        <v>281</v>
      </c>
      <c r="E10" s="175" t="s">
        <v>280</v>
      </c>
    </row>
  </sheetData>
  <mergeCells count="1">
    <mergeCell ref="A1:E1"/>
  </mergeCells>
  <hyperlinks>
    <hyperlink ref="E10" r:id="rId1"/>
    <hyperlink ref="E3" r:id="rId2" display="http://www.tngo.kalvisolai.com/search/label/D.A G.OS"/>
    <hyperlink ref="E4:E9" r:id="rId3" display="http://www.tngo.kalvisolai.com/search/label/D.A G.OS"/>
  </hyperlinks>
  <pageMargins left="0.7" right="0.7" top="0.75" bottom="0.75" header="0.3" footer="0.3"/>
  <pageSetup paperSize="9" orientation="portrait" r:id="rId4"/>
</worksheet>
</file>

<file path=xl/worksheets/sheet11.xml><?xml version="1.0" encoding="utf-8"?>
<worksheet xmlns="http://schemas.openxmlformats.org/spreadsheetml/2006/main" xmlns:r="http://schemas.openxmlformats.org/officeDocument/2006/relationships">
  <dimension ref="A1:B21"/>
  <sheetViews>
    <sheetView topLeftCell="B1" workbookViewId="0">
      <selection activeCell="B9" sqref="B9"/>
    </sheetView>
  </sheetViews>
  <sheetFormatPr defaultRowHeight="15"/>
  <cols>
    <col min="1" max="1" width="4.140625" customWidth="1"/>
    <col min="2" max="2" width="136.5703125" style="199" customWidth="1"/>
  </cols>
  <sheetData>
    <row r="1" spans="1:2" ht="16.5">
      <c r="A1" s="178"/>
      <c r="B1" s="197"/>
    </row>
    <row r="2" spans="1:2" ht="280.5">
      <c r="A2" s="179">
        <v>1</v>
      </c>
      <c r="B2" s="198" t="s">
        <v>244</v>
      </c>
    </row>
    <row r="3" spans="1:2" ht="16.5">
      <c r="A3" s="193">
        <v>3</v>
      </c>
      <c r="B3" s="196" t="s">
        <v>284</v>
      </c>
    </row>
    <row r="4" spans="1:2" ht="33">
      <c r="A4" s="193">
        <v>4</v>
      </c>
      <c r="B4" s="196" t="s">
        <v>264</v>
      </c>
    </row>
    <row r="5" spans="1:2" ht="16.5">
      <c r="A5" s="193">
        <v>5</v>
      </c>
      <c r="B5" s="196" t="s">
        <v>285</v>
      </c>
    </row>
    <row r="6" spans="1:2" ht="16.5">
      <c r="A6" s="193">
        <v>6</v>
      </c>
      <c r="B6" s="196" t="s">
        <v>265</v>
      </c>
    </row>
    <row r="7" spans="1:2" ht="33">
      <c r="A7" s="193">
        <v>7</v>
      </c>
      <c r="B7" s="196" t="s">
        <v>266</v>
      </c>
    </row>
    <row r="8" spans="1:2" ht="16.5">
      <c r="A8" s="193">
        <v>8</v>
      </c>
      <c r="B8" s="196" t="s">
        <v>267</v>
      </c>
    </row>
    <row r="9" spans="1:2" ht="16.5">
      <c r="A9" s="193">
        <v>9</v>
      </c>
      <c r="B9" s="196" t="s">
        <v>268</v>
      </c>
    </row>
    <row r="10" spans="1:2" ht="16.5">
      <c r="A10" s="193">
        <v>10</v>
      </c>
      <c r="B10" s="196" t="s">
        <v>269</v>
      </c>
    </row>
    <row r="11" spans="1:2" ht="33">
      <c r="A11" s="193">
        <v>11</v>
      </c>
      <c r="B11" s="196" t="s">
        <v>270</v>
      </c>
    </row>
    <row r="12" spans="1:2" ht="19.5" customHeight="1">
      <c r="A12" s="193">
        <v>12</v>
      </c>
      <c r="B12" s="196" t="s">
        <v>271</v>
      </c>
    </row>
    <row r="13" spans="1:2" ht="16.5">
      <c r="A13" s="193">
        <v>13</v>
      </c>
      <c r="B13" s="196" t="s">
        <v>272</v>
      </c>
    </row>
    <row r="14" spans="1:2" ht="16.5">
      <c r="A14" s="193">
        <v>14</v>
      </c>
      <c r="B14" s="196" t="s">
        <v>286</v>
      </c>
    </row>
    <row r="15" spans="1:2" ht="35.25" customHeight="1">
      <c r="A15" s="193"/>
      <c r="B15" s="196" t="s">
        <v>290</v>
      </c>
    </row>
    <row r="16" spans="1:2" ht="16.5">
      <c r="A16" s="193">
        <v>15</v>
      </c>
      <c r="B16" s="196" t="s">
        <v>273</v>
      </c>
    </row>
    <row r="17" spans="1:2" ht="16.5">
      <c r="A17" s="193">
        <v>16</v>
      </c>
      <c r="B17" s="196" t="s">
        <v>287</v>
      </c>
    </row>
    <row r="18" spans="1:2" ht="16.5">
      <c r="A18" s="193">
        <v>17</v>
      </c>
      <c r="B18" s="196" t="s">
        <v>274</v>
      </c>
    </row>
    <row r="19" spans="1:2" ht="16.5">
      <c r="A19" s="193">
        <v>18</v>
      </c>
      <c r="B19" s="196" t="s">
        <v>275</v>
      </c>
    </row>
    <row r="20" spans="1:2" ht="16.5">
      <c r="A20" s="193">
        <v>19</v>
      </c>
      <c r="B20" s="196" t="s">
        <v>288</v>
      </c>
    </row>
    <row r="21" spans="1:2" ht="16.5">
      <c r="A21" s="193">
        <v>20</v>
      </c>
      <c r="B21" s="196" t="s">
        <v>276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K119"/>
  <sheetViews>
    <sheetView topLeftCell="A94" workbookViewId="0">
      <selection activeCell="C56" sqref="C56"/>
    </sheetView>
  </sheetViews>
  <sheetFormatPr defaultRowHeight="15"/>
  <cols>
    <col min="2" max="2" width="56" customWidth="1"/>
    <col min="3" max="3" width="18.85546875" customWidth="1"/>
    <col min="4" max="4" width="18.42578125" customWidth="1"/>
    <col min="5" max="5" width="40" customWidth="1"/>
  </cols>
  <sheetData>
    <row r="1" spans="1:6" ht="68.25" customHeight="1">
      <c r="A1" s="244" t="s">
        <v>313</v>
      </c>
      <c r="B1" s="245"/>
      <c r="C1" s="245"/>
      <c r="D1" s="245"/>
      <c r="E1" s="245"/>
    </row>
    <row r="2" spans="1:6" ht="18.75">
      <c r="A2" s="96">
        <v>1</v>
      </c>
      <c r="B2" s="137" t="s">
        <v>16</v>
      </c>
      <c r="C2" s="126" t="s">
        <v>319</v>
      </c>
      <c r="D2" s="126"/>
      <c r="E2" s="127"/>
      <c r="F2" s="152" t="s">
        <v>176</v>
      </c>
    </row>
    <row r="3" spans="1:6" ht="18.75">
      <c r="A3" s="96">
        <v>2</v>
      </c>
      <c r="B3" s="137" t="s">
        <v>141</v>
      </c>
      <c r="C3" s="126" t="s">
        <v>320</v>
      </c>
      <c r="D3" s="126"/>
      <c r="E3" s="127"/>
      <c r="F3" s="152" t="s">
        <v>176</v>
      </c>
    </row>
    <row r="4" spans="1:6" ht="18.75">
      <c r="A4" s="96">
        <v>3</v>
      </c>
      <c r="B4" s="137" t="s">
        <v>131</v>
      </c>
      <c r="C4" s="126" t="s">
        <v>321</v>
      </c>
      <c r="D4" s="126"/>
      <c r="E4" s="127"/>
      <c r="F4" s="152" t="s">
        <v>176</v>
      </c>
    </row>
    <row r="5" spans="1:6" ht="18.75">
      <c r="A5" s="96">
        <v>4</v>
      </c>
      <c r="B5" s="137" t="s">
        <v>128</v>
      </c>
      <c r="C5" s="126" t="s">
        <v>322</v>
      </c>
      <c r="D5" s="126"/>
      <c r="E5" s="127"/>
      <c r="F5" s="152" t="s">
        <v>176</v>
      </c>
    </row>
    <row r="6" spans="1:6" ht="18.75">
      <c r="A6" s="96">
        <v>5</v>
      </c>
      <c r="B6" s="137" t="s">
        <v>248</v>
      </c>
      <c r="C6" s="195" t="s">
        <v>253</v>
      </c>
      <c r="D6" s="195"/>
      <c r="E6" s="127"/>
      <c r="F6" s="152" t="s">
        <v>176</v>
      </c>
    </row>
    <row r="7" spans="1:6" ht="18.75">
      <c r="A7" s="96">
        <v>6</v>
      </c>
      <c r="B7" s="137" t="s">
        <v>142</v>
      </c>
      <c r="C7" s="126" t="s">
        <v>323</v>
      </c>
      <c r="D7" s="126"/>
      <c r="E7" s="127"/>
      <c r="F7" s="152" t="s">
        <v>176</v>
      </c>
    </row>
    <row r="8" spans="1:6" ht="18.75">
      <c r="A8" s="246">
        <v>7</v>
      </c>
      <c r="B8" s="124" t="s">
        <v>143</v>
      </c>
      <c r="C8" s="124"/>
      <c r="D8" s="124"/>
      <c r="E8" s="128"/>
    </row>
    <row r="9" spans="1:6" ht="19.5">
      <c r="A9" s="246"/>
      <c r="B9" s="99">
        <v>44256</v>
      </c>
      <c r="C9" s="114">
        <v>67900</v>
      </c>
      <c r="D9" s="224"/>
      <c r="E9" s="129" t="s">
        <v>252</v>
      </c>
    </row>
    <row r="10" spans="1:6" ht="19.5">
      <c r="A10" s="246"/>
      <c r="B10" s="99">
        <v>44287</v>
      </c>
      <c r="C10" s="114">
        <v>67900</v>
      </c>
      <c r="D10" s="224"/>
      <c r="E10" s="129" t="s">
        <v>252</v>
      </c>
    </row>
    <row r="11" spans="1:6" ht="19.5">
      <c r="A11" s="246"/>
      <c r="B11" s="99">
        <v>44317</v>
      </c>
      <c r="C11" s="114">
        <v>67900</v>
      </c>
      <c r="D11" s="224"/>
      <c r="E11" s="129" t="s">
        <v>252</v>
      </c>
    </row>
    <row r="12" spans="1:6" ht="19.5">
      <c r="A12" s="246"/>
      <c r="B12" s="99">
        <v>44348</v>
      </c>
      <c r="C12" s="114">
        <v>67900</v>
      </c>
      <c r="D12" s="224"/>
      <c r="E12" s="129" t="s">
        <v>252</v>
      </c>
    </row>
    <row r="13" spans="1:6" ht="19.5">
      <c r="A13" s="246"/>
      <c r="B13" s="99">
        <v>44378</v>
      </c>
      <c r="C13" s="114">
        <v>67900</v>
      </c>
      <c r="D13" s="224"/>
      <c r="E13" s="129" t="s">
        <v>252</v>
      </c>
    </row>
    <row r="14" spans="1:6" ht="19.5">
      <c r="A14" s="246"/>
      <c r="B14" s="99">
        <v>44409</v>
      </c>
      <c r="C14" s="114">
        <v>67900</v>
      </c>
      <c r="D14" s="224"/>
      <c r="E14" s="129" t="s">
        <v>252</v>
      </c>
    </row>
    <row r="15" spans="1:6" ht="19.5">
      <c r="A15" s="246"/>
      <c r="B15" s="99">
        <v>44440</v>
      </c>
      <c r="C15" s="114">
        <v>67900</v>
      </c>
      <c r="D15" s="224"/>
      <c r="E15" s="129" t="s">
        <v>252</v>
      </c>
    </row>
    <row r="16" spans="1:6" ht="19.5">
      <c r="A16" s="246"/>
      <c r="B16" s="99">
        <v>44470</v>
      </c>
      <c r="C16" s="114">
        <v>67900</v>
      </c>
      <c r="D16" s="224"/>
      <c r="E16" s="129" t="s">
        <v>252</v>
      </c>
    </row>
    <row r="17" spans="1:5" ht="19.5">
      <c r="A17" s="246"/>
      <c r="B17" s="99">
        <v>44501</v>
      </c>
      <c r="C17" s="114">
        <v>67900</v>
      </c>
      <c r="D17" s="224"/>
      <c r="E17" s="129" t="s">
        <v>252</v>
      </c>
    </row>
    <row r="18" spans="1:5" ht="19.5">
      <c r="A18" s="246"/>
      <c r="B18" s="99">
        <v>44531</v>
      </c>
      <c r="C18" s="114">
        <v>67900</v>
      </c>
      <c r="D18" s="224"/>
      <c r="E18" s="129" t="s">
        <v>252</v>
      </c>
    </row>
    <row r="19" spans="1:5" ht="19.5">
      <c r="A19" s="246"/>
      <c r="B19" s="99">
        <v>44562</v>
      </c>
      <c r="C19" s="114">
        <v>72000</v>
      </c>
      <c r="D19" s="224"/>
      <c r="E19" s="129" t="s">
        <v>252</v>
      </c>
    </row>
    <row r="20" spans="1:5" ht="19.5">
      <c r="A20" s="246"/>
      <c r="B20" s="99">
        <v>44593</v>
      </c>
      <c r="C20" s="114">
        <f>$C$19</f>
        <v>72000</v>
      </c>
      <c r="D20" s="224"/>
      <c r="E20" s="129" t="s">
        <v>252</v>
      </c>
    </row>
    <row r="21" spans="1:5" ht="18.75">
      <c r="A21" s="96">
        <v>8</v>
      </c>
      <c r="B21" s="124" t="s">
        <v>144</v>
      </c>
      <c r="C21" s="170"/>
      <c r="D21" s="170"/>
      <c r="E21" s="171"/>
    </row>
    <row r="22" spans="1:5" ht="19.5">
      <c r="A22" s="96"/>
      <c r="B22" s="99">
        <v>44256</v>
      </c>
      <c r="C22" s="114">
        <v>0</v>
      </c>
      <c r="D22" s="224"/>
      <c r="E22" s="129" t="s">
        <v>252</v>
      </c>
    </row>
    <row r="23" spans="1:5" ht="19.5">
      <c r="A23" s="96"/>
      <c r="B23" s="99">
        <v>44287</v>
      </c>
      <c r="C23" s="114">
        <v>0</v>
      </c>
      <c r="D23" s="224"/>
      <c r="E23" s="129" t="s">
        <v>252</v>
      </c>
    </row>
    <row r="24" spans="1:5" ht="19.5">
      <c r="A24" s="96"/>
      <c r="B24" s="99">
        <v>44317</v>
      </c>
      <c r="C24" s="114">
        <v>0</v>
      </c>
      <c r="D24" s="224"/>
      <c r="E24" s="129" t="s">
        <v>252</v>
      </c>
    </row>
    <row r="25" spans="1:5" ht="19.5">
      <c r="A25" s="96"/>
      <c r="B25" s="99">
        <v>44348</v>
      </c>
      <c r="C25" s="114">
        <v>0</v>
      </c>
      <c r="D25" s="224"/>
      <c r="E25" s="129" t="s">
        <v>252</v>
      </c>
    </row>
    <row r="26" spans="1:5" ht="19.5">
      <c r="A26" s="96"/>
      <c r="B26" s="99">
        <v>44378</v>
      </c>
      <c r="C26" s="114">
        <v>0</v>
      </c>
      <c r="D26" s="224"/>
      <c r="E26" s="129" t="s">
        <v>252</v>
      </c>
    </row>
    <row r="27" spans="1:5" ht="19.5">
      <c r="A27" s="96"/>
      <c r="B27" s="99">
        <v>44409</v>
      </c>
      <c r="C27" s="114">
        <v>0</v>
      </c>
      <c r="D27" s="224"/>
      <c r="E27" s="129" t="s">
        <v>252</v>
      </c>
    </row>
    <row r="28" spans="1:5" ht="19.5">
      <c r="A28" s="96"/>
      <c r="B28" s="99">
        <v>44440</v>
      </c>
      <c r="C28" s="114">
        <v>0</v>
      </c>
      <c r="D28" s="224"/>
      <c r="E28" s="129" t="s">
        <v>252</v>
      </c>
    </row>
    <row r="29" spans="1:5" ht="19.5">
      <c r="A29" s="96"/>
      <c r="B29" s="99">
        <v>44470</v>
      </c>
      <c r="C29" s="114">
        <v>0</v>
      </c>
      <c r="D29" s="224"/>
      <c r="E29" s="129" t="s">
        <v>252</v>
      </c>
    </row>
    <row r="30" spans="1:5" ht="19.5">
      <c r="A30" s="96"/>
      <c r="B30" s="99">
        <v>44501</v>
      </c>
      <c r="C30" s="114">
        <v>0</v>
      </c>
      <c r="D30" s="224"/>
      <c r="E30" s="129" t="s">
        <v>252</v>
      </c>
    </row>
    <row r="31" spans="1:5" ht="19.5">
      <c r="A31" s="96"/>
      <c r="B31" s="99">
        <v>44531</v>
      </c>
      <c r="C31" s="114">
        <v>0</v>
      </c>
      <c r="D31" s="224"/>
      <c r="E31" s="129" t="s">
        <v>252</v>
      </c>
    </row>
    <row r="32" spans="1:5" ht="19.5">
      <c r="A32" s="96"/>
      <c r="B32" s="99">
        <v>44562</v>
      </c>
      <c r="C32" s="114">
        <v>0</v>
      </c>
      <c r="D32" s="224"/>
      <c r="E32" s="129" t="s">
        <v>252</v>
      </c>
    </row>
    <row r="33" spans="1:5" ht="19.5">
      <c r="A33" s="96"/>
      <c r="B33" s="99">
        <v>44593</v>
      </c>
      <c r="C33" s="114">
        <v>0</v>
      </c>
      <c r="D33" s="224"/>
      <c r="E33" s="129" t="s">
        <v>252</v>
      </c>
    </row>
    <row r="34" spans="1:5" ht="18.75">
      <c r="A34" s="96">
        <v>9</v>
      </c>
      <c r="B34" s="124" t="s">
        <v>145</v>
      </c>
      <c r="C34" s="114">
        <v>0</v>
      </c>
      <c r="D34" s="224"/>
      <c r="E34" s="129" t="s">
        <v>252</v>
      </c>
    </row>
    <row r="35" spans="1:5" ht="18.75">
      <c r="A35" s="96">
        <v>10</v>
      </c>
      <c r="B35" s="124" t="s">
        <v>235</v>
      </c>
      <c r="C35" s="170"/>
      <c r="D35" s="170"/>
      <c r="E35" s="171"/>
    </row>
    <row r="36" spans="1:5" ht="19.5">
      <c r="A36" s="96"/>
      <c r="B36" s="99">
        <v>44256</v>
      </c>
      <c r="C36" s="101">
        <v>3400</v>
      </c>
      <c r="D36" s="101"/>
      <c r="E36" s="130" t="s">
        <v>252</v>
      </c>
    </row>
    <row r="37" spans="1:5" ht="19.5">
      <c r="A37" s="96"/>
      <c r="B37" s="99">
        <v>44287</v>
      </c>
      <c r="C37" s="101">
        <f>$C$36</f>
        <v>3400</v>
      </c>
      <c r="D37" s="101"/>
      <c r="E37" s="130" t="s">
        <v>252</v>
      </c>
    </row>
    <row r="38" spans="1:5" ht="19.5">
      <c r="A38" s="96"/>
      <c r="B38" s="99">
        <v>44317</v>
      </c>
      <c r="C38" s="101">
        <f>$C$37</f>
        <v>3400</v>
      </c>
      <c r="D38" s="101"/>
      <c r="E38" s="130" t="s">
        <v>252</v>
      </c>
    </row>
    <row r="39" spans="1:5" ht="19.5">
      <c r="A39" s="96"/>
      <c r="B39" s="99">
        <v>44348</v>
      </c>
      <c r="C39" s="101">
        <f>$C$38</f>
        <v>3400</v>
      </c>
      <c r="D39" s="101"/>
      <c r="E39" s="130" t="s">
        <v>252</v>
      </c>
    </row>
    <row r="40" spans="1:5" ht="19.5">
      <c r="A40" s="96"/>
      <c r="B40" s="99">
        <v>44378</v>
      </c>
      <c r="C40" s="101">
        <f>$C$39</f>
        <v>3400</v>
      </c>
      <c r="D40" s="101"/>
      <c r="E40" s="130" t="s">
        <v>252</v>
      </c>
    </row>
    <row r="41" spans="1:5" ht="19.5">
      <c r="A41" s="96"/>
      <c r="B41" s="99">
        <v>44409</v>
      </c>
      <c r="C41" s="101">
        <f>$C$40</f>
        <v>3400</v>
      </c>
      <c r="D41" s="101"/>
      <c r="E41" s="130" t="s">
        <v>252</v>
      </c>
    </row>
    <row r="42" spans="1:5" ht="19.5">
      <c r="A42" s="96"/>
      <c r="B42" s="99">
        <v>44440</v>
      </c>
      <c r="C42" s="101">
        <f>$C$41</f>
        <v>3400</v>
      </c>
      <c r="D42" s="101"/>
      <c r="E42" s="130" t="s">
        <v>252</v>
      </c>
    </row>
    <row r="43" spans="1:5" ht="19.5">
      <c r="A43" s="96"/>
      <c r="B43" s="99">
        <v>44470</v>
      </c>
      <c r="C43" s="101">
        <f>$C$42</f>
        <v>3400</v>
      </c>
      <c r="D43" s="101"/>
      <c r="E43" s="130" t="s">
        <v>252</v>
      </c>
    </row>
    <row r="44" spans="1:5" ht="19.5">
      <c r="A44" s="96"/>
      <c r="B44" s="99">
        <v>44501</v>
      </c>
      <c r="C44" s="101">
        <f>$C$43</f>
        <v>3400</v>
      </c>
      <c r="D44" s="101"/>
      <c r="E44" s="130" t="s">
        <v>252</v>
      </c>
    </row>
    <row r="45" spans="1:5" ht="19.5">
      <c r="A45" s="96"/>
      <c r="B45" s="99">
        <v>44531</v>
      </c>
      <c r="C45" s="101">
        <f>$C$44</f>
        <v>3400</v>
      </c>
      <c r="D45" s="101"/>
      <c r="E45" s="130" t="s">
        <v>252</v>
      </c>
    </row>
    <row r="46" spans="1:5" ht="19.5">
      <c r="A46" s="96"/>
      <c r="B46" s="99">
        <v>44562</v>
      </c>
      <c r="C46" s="101">
        <f>$C$45</f>
        <v>3400</v>
      </c>
      <c r="D46" s="101"/>
      <c r="E46" s="130" t="s">
        <v>252</v>
      </c>
    </row>
    <row r="47" spans="1:5" ht="19.5">
      <c r="A47" s="96"/>
      <c r="B47" s="99">
        <v>44593</v>
      </c>
      <c r="C47" s="101">
        <f>$C$46</f>
        <v>3400</v>
      </c>
      <c r="D47" s="101"/>
      <c r="E47" s="130" t="s">
        <v>252</v>
      </c>
    </row>
    <row r="48" spans="1:5" ht="19.5">
      <c r="A48" s="96">
        <v>11</v>
      </c>
      <c r="B48" s="138" t="s">
        <v>116</v>
      </c>
      <c r="C48" s="180">
        <v>0</v>
      </c>
      <c r="D48" s="180"/>
      <c r="E48" s="130" t="s">
        <v>252</v>
      </c>
    </row>
    <row r="49" spans="1:5" ht="19.5">
      <c r="A49" s="96">
        <v>12</v>
      </c>
      <c r="B49" s="138" t="s">
        <v>117</v>
      </c>
      <c r="C49" s="180">
        <v>0</v>
      </c>
      <c r="D49" s="180"/>
      <c r="E49" s="130" t="s">
        <v>252</v>
      </c>
    </row>
    <row r="50" spans="1:5" ht="19.5">
      <c r="A50" s="96">
        <v>13</v>
      </c>
      <c r="B50" s="138" t="s">
        <v>146</v>
      </c>
      <c r="C50" s="101">
        <v>0</v>
      </c>
      <c r="D50" s="101"/>
      <c r="E50" s="130" t="s">
        <v>252</v>
      </c>
    </row>
    <row r="51" spans="1:5" ht="19.5">
      <c r="A51" s="96">
        <v>14</v>
      </c>
      <c r="B51" s="138" t="s">
        <v>119</v>
      </c>
      <c r="C51" s="101">
        <v>0</v>
      </c>
      <c r="D51" s="101"/>
      <c r="E51" s="130" t="s">
        <v>252</v>
      </c>
    </row>
    <row r="52" spans="1:5" ht="19.5">
      <c r="A52" s="96">
        <v>15</v>
      </c>
      <c r="B52" s="138" t="s">
        <v>99</v>
      </c>
      <c r="C52" s="101">
        <v>0</v>
      </c>
      <c r="D52" s="101"/>
      <c r="E52" s="130" t="s">
        <v>252</v>
      </c>
    </row>
    <row r="53" spans="1:5" ht="19.5">
      <c r="A53" s="96">
        <v>16</v>
      </c>
      <c r="B53" s="138" t="s">
        <v>100</v>
      </c>
      <c r="C53" s="101">
        <v>0</v>
      </c>
      <c r="D53" s="101"/>
      <c r="E53" s="130" t="s">
        <v>252</v>
      </c>
    </row>
    <row r="54" spans="1:5" ht="19.5">
      <c r="A54" s="96">
        <v>17</v>
      </c>
      <c r="B54" s="138" t="s">
        <v>101</v>
      </c>
      <c r="C54" s="101">
        <v>0</v>
      </c>
      <c r="D54" s="101"/>
      <c r="E54" s="130" t="s">
        <v>252</v>
      </c>
    </row>
    <row r="55" spans="1:5" ht="18.75">
      <c r="A55" s="96">
        <v>18</v>
      </c>
      <c r="B55" s="137" t="s">
        <v>147</v>
      </c>
      <c r="C55" s="101">
        <v>2500</v>
      </c>
      <c r="D55" s="101"/>
      <c r="E55" s="130" t="s">
        <v>252</v>
      </c>
    </row>
    <row r="56" spans="1:5" ht="66.75" customHeight="1">
      <c r="A56" s="153">
        <v>19</v>
      </c>
      <c r="B56" s="154" t="s">
        <v>303</v>
      </c>
      <c r="C56" s="215">
        <v>122300</v>
      </c>
      <c r="D56" s="215">
        <f>'page4-bill drawn'!$F$18</f>
        <v>40800</v>
      </c>
      <c r="E56" s="216" t="s">
        <v>298</v>
      </c>
    </row>
    <row r="57" spans="1:5" ht="19.5">
      <c r="A57" s="125"/>
      <c r="B57" s="247" t="s">
        <v>31</v>
      </c>
      <c r="C57" s="247"/>
      <c r="D57" s="214"/>
      <c r="E57" s="131"/>
    </row>
    <row r="58" spans="1:5" ht="19.5">
      <c r="A58" s="96">
        <v>20</v>
      </c>
      <c r="B58" s="181" t="s">
        <v>238</v>
      </c>
      <c r="C58" s="182">
        <v>0</v>
      </c>
      <c r="D58" s="182"/>
      <c r="E58" s="183"/>
    </row>
    <row r="59" spans="1:5" ht="19.5">
      <c r="A59" s="96">
        <v>21</v>
      </c>
      <c r="B59" s="139" t="s">
        <v>180</v>
      </c>
      <c r="C59" s="101">
        <v>0</v>
      </c>
      <c r="D59" s="232"/>
      <c r="E59" s="130" t="s">
        <v>252</v>
      </c>
    </row>
    <row r="60" spans="1:5" ht="19.5">
      <c r="A60" s="96">
        <v>22</v>
      </c>
      <c r="B60" s="140" t="s">
        <v>181</v>
      </c>
      <c r="C60" s="101">
        <v>0</v>
      </c>
      <c r="D60" s="232"/>
      <c r="E60" s="130" t="s">
        <v>252</v>
      </c>
    </row>
    <row r="61" spans="1:5" ht="19.5">
      <c r="A61" s="96">
        <v>23</v>
      </c>
      <c r="B61" s="140" t="s">
        <v>182</v>
      </c>
      <c r="C61" s="101">
        <v>98196</v>
      </c>
      <c r="D61" s="232"/>
      <c r="E61" s="130" t="s">
        <v>252</v>
      </c>
    </row>
    <row r="62" spans="1:5" ht="19.5">
      <c r="A62" s="96">
        <v>24</v>
      </c>
      <c r="B62" s="140" t="s">
        <v>183</v>
      </c>
      <c r="C62" s="101">
        <v>0</v>
      </c>
      <c r="D62" s="232"/>
      <c r="E62" s="130" t="s">
        <v>252</v>
      </c>
    </row>
    <row r="63" spans="1:5" ht="19.5">
      <c r="A63" s="96">
        <v>25</v>
      </c>
      <c r="B63" s="140" t="s">
        <v>184</v>
      </c>
      <c r="C63" s="101">
        <v>0</v>
      </c>
      <c r="D63" s="232"/>
      <c r="E63" s="130" t="s">
        <v>252</v>
      </c>
    </row>
    <row r="64" spans="1:5" ht="30">
      <c r="A64" s="97">
        <v>26</v>
      </c>
      <c r="B64" s="141" t="s">
        <v>150</v>
      </c>
      <c r="C64" s="102">
        <v>0</v>
      </c>
      <c r="D64" s="233"/>
      <c r="E64" s="130" t="s">
        <v>252</v>
      </c>
    </row>
    <row r="65" spans="1:7" ht="18.75">
      <c r="A65" s="97">
        <v>27</v>
      </c>
      <c r="B65" s="142" t="s">
        <v>149</v>
      </c>
      <c r="C65" s="101">
        <v>0</v>
      </c>
      <c r="D65" s="232"/>
      <c r="E65" s="130" t="s">
        <v>252</v>
      </c>
    </row>
    <row r="66" spans="1:7" ht="37.5">
      <c r="A66" s="97">
        <v>28</v>
      </c>
      <c r="B66" s="143" t="s">
        <v>233</v>
      </c>
      <c r="C66" s="102">
        <v>0</v>
      </c>
      <c r="D66" s="233"/>
      <c r="E66" s="130" t="s">
        <v>252</v>
      </c>
    </row>
    <row r="67" spans="1:7" ht="37.5">
      <c r="A67" s="97">
        <v>29</v>
      </c>
      <c r="B67" s="144" t="s">
        <v>232</v>
      </c>
      <c r="C67" s="102">
        <v>0</v>
      </c>
      <c r="D67" s="233"/>
      <c r="E67" s="130" t="s">
        <v>252</v>
      </c>
    </row>
    <row r="68" spans="1:7" ht="37.5">
      <c r="A68" s="97">
        <v>30</v>
      </c>
      <c r="B68" s="144" t="s">
        <v>231</v>
      </c>
      <c r="C68" s="102">
        <v>0</v>
      </c>
      <c r="D68" s="233"/>
      <c r="E68" s="130" t="s">
        <v>252</v>
      </c>
    </row>
    <row r="69" spans="1:7" ht="22.5" customHeight="1">
      <c r="A69" s="97">
        <v>31</v>
      </c>
      <c r="B69" s="144" t="s">
        <v>178</v>
      </c>
      <c r="C69" s="102">
        <v>0</v>
      </c>
      <c r="D69" s="233"/>
      <c r="E69" s="130" t="s">
        <v>252</v>
      </c>
    </row>
    <row r="70" spans="1:7" ht="56.25">
      <c r="A70" s="97">
        <v>32</v>
      </c>
      <c r="B70" s="144" t="s">
        <v>162</v>
      </c>
      <c r="C70" s="102">
        <v>0</v>
      </c>
      <c r="D70" s="233"/>
      <c r="E70" s="130" t="s">
        <v>252</v>
      </c>
    </row>
    <row r="71" spans="1:7" ht="37.5">
      <c r="A71" s="97">
        <v>33</v>
      </c>
      <c r="B71" s="144" t="s">
        <v>234</v>
      </c>
      <c r="C71" s="102">
        <v>0</v>
      </c>
      <c r="D71" s="233"/>
      <c r="E71" s="130" t="s">
        <v>252</v>
      </c>
    </row>
    <row r="72" spans="1:7" ht="18.75">
      <c r="A72" s="246">
        <v>34</v>
      </c>
      <c r="B72" s="124" t="s">
        <v>153</v>
      </c>
      <c r="C72" s="124" t="s">
        <v>151</v>
      </c>
      <c r="D72" s="124"/>
      <c r="E72" s="124" t="s">
        <v>283</v>
      </c>
    </row>
    <row r="73" spans="1:7" ht="19.5">
      <c r="A73" s="246"/>
      <c r="B73" s="99">
        <v>44256</v>
      </c>
      <c r="C73" s="100">
        <v>0</v>
      </c>
      <c r="D73" s="100"/>
      <c r="E73" s="100">
        <v>0</v>
      </c>
      <c r="F73" s="248" t="s">
        <v>252</v>
      </c>
      <c r="G73" s="249"/>
    </row>
    <row r="74" spans="1:7" ht="19.5">
      <c r="A74" s="246"/>
      <c r="B74" s="99">
        <v>44287</v>
      </c>
      <c r="C74" s="100">
        <f>$C$73</f>
        <v>0</v>
      </c>
      <c r="D74" s="100"/>
      <c r="E74" s="100">
        <f>$E$73</f>
        <v>0</v>
      </c>
      <c r="F74" s="248" t="s">
        <v>252</v>
      </c>
      <c r="G74" s="249"/>
    </row>
    <row r="75" spans="1:7" ht="19.5">
      <c r="A75" s="246"/>
      <c r="B75" s="99">
        <v>44317</v>
      </c>
      <c r="C75" s="100">
        <f>$C$74</f>
        <v>0</v>
      </c>
      <c r="D75" s="100"/>
      <c r="E75" s="100">
        <f>$E$74</f>
        <v>0</v>
      </c>
      <c r="F75" s="248" t="s">
        <v>252</v>
      </c>
      <c r="G75" s="249"/>
    </row>
    <row r="76" spans="1:7" ht="19.5">
      <c r="A76" s="246"/>
      <c r="B76" s="99">
        <v>44348</v>
      </c>
      <c r="C76" s="100">
        <f>$C$75</f>
        <v>0</v>
      </c>
      <c r="D76" s="100"/>
      <c r="E76" s="100">
        <f>$E$75</f>
        <v>0</v>
      </c>
      <c r="F76" s="248" t="s">
        <v>252</v>
      </c>
      <c r="G76" s="249"/>
    </row>
    <row r="77" spans="1:7" ht="19.5">
      <c r="A77" s="246"/>
      <c r="B77" s="99">
        <v>44378</v>
      </c>
      <c r="C77" s="100">
        <f>$C$76</f>
        <v>0</v>
      </c>
      <c r="D77" s="100"/>
      <c r="E77" s="100">
        <f>$E$76</f>
        <v>0</v>
      </c>
      <c r="F77" s="248" t="s">
        <v>252</v>
      </c>
      <c r="G77" s="249"/>
    </row>
    <row r="78" spans="1:7" ht="19.5">
      <c r="A78" s="246"/>
      <c r="B78" s="99">
        <v>44409</v>
      </c>
      <c r="C78" s="100">
        <f>$C$77</f>
        <v>0</v>
      </c>
      <c r="D78" s="100"/>
      <c r="E78" s="100">
        <f>$E$77</f>
        <v>0</v>
      </c>
      <c r="F78" s="248" t="s">
        <v>252</v>
      </c>
      <c r="G78" s="249"/>
    </row>
    <row r="79" spans="1:7" ht="19.5">
      <c r="A79" s="246"/>
      <c r="B79" s="99">
        <v>44440</v>
      </c>
      <c r="C79" s="100">
        <f>$C$78</f>
        <v>0</v>
      </c>
      <c r="D79" s="100"/>
      <c r="E79" s="100">
        <f>$E$78</f>
        <v>0</v>
      </c>
      <c r="F79" s="248" t="s">
        <v>252</v>
      </c>
      <c r="G79" s="249"/>
    </row>
    <row r="80" spans="1:7" ht="19.5">
      <c r="A80" s="246"/>
      <c r="B80" s="99">
        <v>44470</v>
      </c>
      <c r="C80" s="100">
        <f>$C$79</f>
        <v>0</v>
      </c>
      <c r="D80" s="100"/>
      <c r="E80" s="100">
        <f>$E$79</f>
        <v>0</v>
      </c>
      <c r="F80" s="248" t="s">
        <v>252</v>
      </c>
      <c r="G80" s="249"/>
    </row>
    <row r="81" spans="1:7" ht="19.5">
      <c r="A81" s="246"/>
      <c r="B81" s="99">
        <v>44501</v>
      </c>
      <c r="C81" s="100">
        <f>$C$80</f>
        <v>0</v>
      </c>
      <c r="D81" s="100"/>
      <c r="E81" s="100">
        <f>$E$80</f>
        <v>0</v>
      </c>
      <c r="F81" s="248" t="s">
        <v>252</v>
      </c>
      <c r="G81" s="249"/>
    </row>
    <row r="82" spans="1:7" ht="19.5">
      <c r="A82" s="246"/>
      <c r="B82" s="99">
        <v>44531</v>
      </c>
      <c r="C82" s="100">
        <f>$C$81</f>
        <v>0</v>
      </c>
      <c r="D82" s="100"/>
      <c r="E82" s="100">
        <f>$E$81</f>
        <v>0</v>
      </c>
      <c r="F82" s="248" t="s">
        <v>252</v>
      </c>
      <c r="G82" s="249"/>
    </row>
    <row r="83" spans="1:7" ht="19.5">
      <c r="A83" s="246"/>
      <c r="B83" s="99">
        <v>44562</v>
      </c>
      <c r="C83" s="100">
        <f>$C$82</f>
        <v>0</v>
      </c>
      <c r="D83" s="100"/>
      <c r="E83" s="100">
        <f>$E$82</f>
        <v>0</v>
      </c>
      <c r="F83" s="248" t="s">
        <v>252</v>
      </c>
      <c r="G83" s="249"/>
    </row>
    <row r="84" spans="1:7" ht="19.5">
      <c r="A84" s="246"/>
      <c r="B84" s="99">
        <v>44593</v>
      </c>
      <c r="C84" s="100">
        <f>$C$83</f>
        <v>0</v>
      </c>
      <c r="D84" s="100"/>
      <c r="E84" s="100">
        <f>$E$83</f>
        <v>0</v>
      </c>
      <c r="F84" s="248" t="s">
        <v>252</v>
      </c>
      <c r="G84" s="249"/>
    </row>
    <row r="85" spans="1:7" ht="22.5">
      <c r="A85" s="246">
        <v>35</v>
      </c>
      <c r="B85" s="124" t="s">
        <v>152</v>
      </c>
      <c r="C85" s="124" t="s">
        <v>154</v>
      </c>
      <c r="D85" s="124"/>
      <c r="E85" s="169"/>
      <c r="F85" s="248" t="s">
        <v>177</v>
      </c>
      <c r="G85" s="249"/>
    </row>
    <row r="86" spans="1:7" ht="19.5">
      <c r="A86" s="246"/>
      <c r="B86" s="99">
        <v>44256</v>
      </c>
      <c r="C86" s="100">
        <v>0</v>
      </c>
      <c r="D86" s="226"/>
      <c r="E86" s="227"/>
      <c r="F86" s="248" t="s">
        <v>252</v>
      </c>
      <c r="G86" s="249"/>
    </row>
    <row r="87" spans="1:7" ht="19.5">
      <c r="A87" s="246"/>
      <c r="B87" s="99">
        <v>44287</v>
      </c>
      <c r="C87" s="100">
        <v>0</v>
      </c>
      <c r="D87" s="226"/>
      <c r="E87" s="227"/>
      <c r="F87" s="248" t="s">
        <v>252</v>
      </c>
      <c r="G87" s="249"/>
    </row>
    <row r="88" spans="1:7" ht="19.5">
      <c r="A88" s="246"/>
      <c r="B88" s="99">
        <v>44317</v>
      </c>
      <c r="C88" s="100">
        <v>0</v>
      </c>
      <c r="D88" s="226"/>
      <c r="E88" s="227"/>
      <c r="F88" s="248" t="s">
        <v>252</v>
      </c>
      <c r="G88" s="249"/>
    </row>
    <row r="89" spans="1:7" ht="19.5">
      <c r="A89" s="246"/>
      <c r="B89" s="99">
        <v>44348</v>
      </c>
      <c r="C89" s="100">
        <v>0</v>
      </c>
      <c r="D89" s="226"/>
      <c r="E89" s="227"/>
      <c r="F89" s="248" t="s">
        <v>252</v>
      </c>
      <c r="G89" s="249"/>
    </row>
    <row r="90" spans="1:7" ht="19.5">
      <c r="A90" s="246"/>
      <c r="B90" s="99">
        <v>44378</v>
      </c>
      <c r="C90" s="100">
        <v>0</v>
      </c>
      <c r="D90" s="226"/>
      <c r="E90" s="227"/>
      <c r="F90" s="248" t="s">
        <v>252</v>
      </c>
      <c r="G90" s="249"/>
    </row>
    <row r="91" spans="1:7" ht="19.5">
      <c r="A91" s="246"/>
      <c r="B91" s="99">
        <v>44409</v>
      </c>
      <c r="C91" s="100">
        <v>0</v>
      </c>
      <c r="D91" s="226"/>
      <c r="E91" s="227"/>
      <c r="F91" s="248" t="s">
        <v>252</v>
      </c>
      <c r="G91" s="249"/>
    </row>
    <row r="92" spans="1:7" ht="19.5">
      <c r="A92" s="246"/>
      <c r="B92" s="99">
        <v>44440</v>
      </c>
      <c r="C92" s="100">
        <v>0</v>
      </c>
      <c r="D92" s="226"/>
      <c r="E92" s="227"/>
      <c r="F92" s="248" t="s">
        <v>252</v>
      </c>
      <c r="G92" s="249"/>
    </row>
    <row r="93" spans="1:7" ht="19.5">
      <c r="A93" s="246"/>
      <c r="B93" s="99">
        <v>44470</v>
      </c>
      <c r="C93" s="100">
        <v>0</v>
      </c>
      <c r="D93" s="226"/>
      <c r="E93" s="227"/>
      <c r="F93" s="248" t="s">
        <v>252</v>
      </c>
      <c r="G93" s="249"/>
    </row>
    <row r="94" spans="1:7" ht="19.5">
      <c r="A94" s="246"/>
      <c r="B94" s="99">
        <v>44501</v>
      </c>
      <c r="C94" s="100">
        <v>0</v>
      </c>
      <c r="D94" s="226"/>
      <c r="E94" s="227"/>
      <c r="F94" s="248" t="s">
        <v>252</v>
      </c>
      <c r="G94" s="249"/>
    </row>
    <row r="95" spans="1:7" ht="19.5">
      <c r="A95" s="246"/>
      <c r="B95" s="99">
        <v>44531</v>
      </c>
      <c r="C95" s="100">
        <v>0</v>
      </c>
      <c r="D95" s="226"/>
      <c r="E95" s="227"/>
      <c r="F95" s="248" t="s">
        <v>252</v>
      </c>
      <c r="G95" s="249"/>
    </row>
    <row r="96" spans="1:7" ht="19.5">
      <c r="A96" s="246"/>
      <c r="B96" s="99">
        <v>44562</v>
      </c>
      <c r="C96" s="100">
        <v>0</v>
      </c>
      <c r="D96" s="226"/>
      <c r="E96" s="227"/>
      <c r="F96" s="248" t="s">
        <v>252</v>
      </c>
      <c r="G96" s="249"/>
    </row>
    <row r="97" spans="1:8" ht="19.5">
      <c r="A97" s="246"/>
      <c r="B97" s="99">
        <v>44593</v>
      </c>
      <c r="C97" s="147">
        <v>0</v>
      </c>
      <c r="D97" s="228"/>
      <c r="E97" s="229"/>
      <c r="F97" s="248" t="s">
        <v>252</v>
      </c>
      <c r="G97" s="249"/>
    </row>
    <row r="98" spans="1:8" ht="18.75">
      <c r="A98" s="246">
        <v>36</v>
      </c>
      <c r="B98" s="124" t="s">
        <v>229</v>
      </c>
      <c r="C98" s="124" t="s">
        <v>93</v>
      </c>
      <c r="D98" s="124"/>
      <c r="E98" s="124" t="s">
        <v>230</v>
      </c>
      <c r="F98" s="250" t="s">
        <v>177</v>
      </c>
      <c r="G98" s="250"/>
      <c r="H98" s="184"/>
    </row>
    <row r="99" spans="1:8" ht="19.5">
      <c r="A99" s="246"/>
      <c r="B99" s="99">
        <v>44256</v>
      </c>
      <c r="C99" s="166">
        <v>670</v>
      </c>
      <c r="D99" s="230"/>
      <c r="E99" s="167">
        <v>16</v>
      </c>
      <c r="F99" s="168">
        <f>SUM(C99:E99)</f>
        <v>686</v>
      </c>
      <c r="G99" s="248" t="s">
        <v>252</v>
      </c>
      <c r="H99" s="249"/>
    </row>
    <row r="100" spans="1:8" ht="19.5">
      <c r="A100" s="246"/>
      <c r="B100" s="99">
        <v>44287</v>
      </c>
      <c r="C100" s="166">
        <f>$C$99</f>
        <v>670</v>
      </c>
      <c r="D100" s="230"/>
      <c r="E100" s="167">
        <f>$E$99</f>
        <v>16</v>
      </c>
      <c r="F100" s="168">
        <f t="shared" ref="F100:F110" si="0">SUM(C100:E100)</f>
        <v>686</v>
      </c>
      <c r="G100" s="248" t="s">
        <v>252</v>
      </c>
      <c r="H100" s="249"/>
    </row>
    <row r="101" spans="1:8" ht="19.5">
      <c r="A101" s="246"/>
      <c r="B101" s="99">
        <v>44317</v>
      </c>
      <c r="C101" s="166">
        <f>$C$100</f>
        <v>670</v>
      </c>
      <c r="D101" s="230"/>
      <c r="E101" s="167">
        <f>$E$100</f>
        <v>16</v>
      </c>
      <c r="F101" s="168">
        <f t="shared" si="0"/>
        <v>686</v>
      </c>
      <c r="G101" s="248" t="s">
        <v>252</v>
      </c>
      <c r="H101" s="249"/>
    </row>
    <row r="102" spans="1:8" ht="19.5">
      <c r="A102" s="246"/>
      <c r="B102" s="99">
        <v>44348</v>
      </c>
      <c r="C102" s="166">
        <f>$C$101</f>
        <v>670</v>
      </c>
      <c r="D102" s="230"/>
      <c r="E102" s="167">
        <f>$E$101</f>
        <v>16</v>
      </c>
      <c r="F102" s="168">
        <f t="shared" si="0"/>
        <v>686</v>
      </c>
      <c r="G102" s="248" t="s">
        <v>252</v>
      </c>
      <c r="H102" s="249"/>
    </row>
    <row r="103" spans="1:8" ht="19.5">
      <c r="A103" s="246"/>
      <c r="B103" s="99">
        <v>44378</v>
      </c>
      <c r="C103" s="166">
        <f>$C$102</f>
        <v>670</v>
      </c>
      <c r="D103" s="230"/>
      <c r="E103" s="167">
        <f>$E$102</f>
        <v>16</v>
      </c>
      <c r="F103" s="168">
        <f t="shared" si="0"/>
        <v>686</v>
      </c>
      <c r="G103" s="248" t="s">
        <v>252</v>
      </c>
      <c r="H103" s="249"/>
    </row>
    <row r="104" spans="1:8" ht="19.5">
      <c r="A104" s="246"/>
      <c r="B104" s="99">
        <v>44409</v>
      </c>
      <c r="C104" s="166">
        <f>$C$103</f>
        <v>670</v>
      </c>
      <c r="D104" s="230"/>
      <c r="E104" s="167">
        <f>$E$103</f>
        <v>16</v>
      </c>
      <c r="F104" s="168">
        <f t="shared" si="0"/>
        <v>686</v>
      </c>
      <c r="G104" s="248" t="s">
        <v>252</v>
      </c>
      <c r="H104" s="249"/>
    </row>
    <row r="105" spans="1:8" ht="19.5">
      <c r="A105" s="246"/>
      <c r="B105" s="99">
        <v>44440</v>
      </c>
      <c r="C105" s="166">
        <f>$C$104</f>
        <v>670</v>
      </c>
      <c r="D105" s="230"/>
      <c r="E105" s="167">
        <f>$E$104</f>
        <v>16</v>
      </c>
      <c r="F105" s="168">
        <f t="shared" si="0"/>
        <v>686</v>
      </c>
      <c r="G105" s="248" t="s">
        <v>252</v>
      </c>
      <c r="H105" s="249"/>
    </row>
    <row r="106" spans="1:8" ht="19.5">
      <c r="A106" s="246"/>
      <c r="B106" s="99">
        <v>44470</v>
      </c>
      <c r="C106" s="166">
        <f>$C$105</f>
        <v>670</v>
      </c>
      <c r="D106" s="230"/>
      <c r="E106" s="167">
        <f>$E$105</f>
        <v>16</v>
      </c>
      <c r="F106" s="168">
        <f t="shared" si="0"/>
        <v>686</v>
      </c>
      <c r="G106" s="248" t="s">
        <v>252</v>
      </c>
      <c r="H106" s="249"/>
    </row>
    <row r="107" spans="1:8" ht="19.5">
      <c r="A107" s="246"/>
      <c r="B107" s="99">
        <v>44501</v>
      </c>
      <c r="C107" s="166">
        <f>$C$106</f>
        <v>670</v>
      </c>
      <c r="D107" s="230"/>
      <c r="E107" s="167">
        <f>$E$106</f>
        <v>16</v>
      </c>
      <c r="F107" s="168">
        <f t="shared" si="0"/>
        <v>686</v>
      </c>
      <c r="G107" s="248" t="s">
        <v>252</v>
      </c>
      <c r="H107" s="249"/>
    </row>
    <row r="108" spans="1:8" ht="19.5">
      <c r="A108" s="246"/>
      <c r="B108" s="99">
        <v>44531</v>
      </c>
      <c r="C108" s="166">
        <f>$C$107</f>
        <v>670</v>
      </c>
      <c r="D108" s="230"/>
      <c r="E108" s="167">
        <f>$E$107</f>
        <v>16</v>
      </c>
      <c r="F108" s="168">
        <f t="shared" si="0"/>
        <v>686</v>
      </c>
      <c r="G108" s="248" t="s">
        <v>252</v>
      </c>
      <c r="H108" s="249"/>
    </row>
    <row r="109" spans="1:8" ht="19.5">
      <c r="A109" s="246"/>
      <c r="B109" s="99">
        <v>44562</v>
      </c>
      <c r="C109" s="166">
        <f>$C$108</f>
        <v>670</v>
      </c>
      <c r="D109" s="230"/>
      <c r="E109" s="167">
        <f>$E$108</f>
        <v>16</v>
      </c>
      <c r="F109" s="168">
        <f t="shared" si="0"/>
        <v>686</v>
      </c>
      <c r="G109" s="248" t="s">
        <v>252</v>
      </c>
      <c r="H109" s="249"/>
    </row>
    <row r="110" spans="1:8" ht="19.5">
      <c r="A110" s="246"/>
      <c r="B110" s="99">
        <v>44593</v>
      </c>
      <c r="C110" s="166">
        <f>$C$109</f>
        <v>670</v>
      </c>
      <c r="D110" s="230"/>
      <c r="E110" s="167">
        <f>$E$109</f>
        <v>16</v>
      </c>
      <c r="F110" s="168">
        <f t="shared" si="0"/>
        <v>686</v>
      </c>
      <c r="G110" s="248" t="s">
        <v>252</v>
      </c>
      <c r="H110" s="249"/>
    </row>
    <row r="111" spans="1:8" ht="19.5">
      <c r="A111" s="155"/>
      <c r="B111" s="145"/>
      <c r="C111" s="200">
        <f>SUM(C99:C110)</f>
        <v>8040</v>
      </c>
      <c r="D111" s="231"/>
      <c r="E111" s="200">
        <f>SUM(E99:E110)</f>
        <v>192</v>
      </c>
      <c r="F111" s="201">
        <f>SUM(C111:E111)</f>
        <v>8232</v>
      </c>
      <c r="G111" s="248"/>
      <c r="H111" s="249"/>
    </row>
    <row r="112" spans="1:8" ht="24.75">
      <c r="A112" s="155"/>
      <c r="B112" s="145"/>
      <c r="C112" s="164"/>
      <c r="D112" s="164"/>
      <c r="E112" s="165">
        <f>C111+E111</f>
        <v>8232</v>
      </c>
      <c r="F112" s="120"/>
    </row>
    <row r="113" spans="1:11" ht="23.25">
      <c r="A113" s="105"/>
      <c r="B113" s="106"/>
      <c r="C113" s="148"/>
      <c r="D113" s="148"/>
      <c r="E113" s="127"/>
      <c r="F113" s="242"/>
      <c r="G113" s="243"/>
    </row>
    <row r="116" spans="1:11" ht="23.25">
      <c r="E116" s="146" t="s">
        <v>158</v>
      </c>
    </row>
    <row r="117" spans="1:11" ht="72.75">
      <c r="A117" s="237"/>
      <c r="B117" s="237"/>
      <c r="C117" s="237"/>
      <c r="D117" s="237"/>
      <c r="E117" s="237"/>
      <c r="F117" s="237"/>
      <c r="G117" s="237"/>
      <c r="H117" s="237"/>
      <c r="I117" s="83"/>
      <c r="J117" s="83"/>
      <c r="K117" s="83"/>
    </row>
    <row r="119" spans="1:11" ht="42.75">
      <c r="A119" s="241"/>
      <c r="B119" s="241"/>
      <c r="C119" s="241"/>
      <c r="D119" s="241"/>
      <c r="E119" s="241"/>
      <c r="F119" s="241"/>
      <c r="G119" s="241"/>
      <c r="H119" s="241"/>
    </row>
  </sheetData>
  <mergeCells count="48">
    <mergeCell ref="G110:H110"/>
    <mergeCell ref="G111:H111"/>
    <mergeCell ref="G105:H105"/>
    <mergeCell ref="G106:H106"/>
    <mergeCell ref="G107:H107"/>
    <mergeCell ref="G108:H108"/>
    <mergeCell ref="G109:H109"/>
    <mergeCell ref="G100:H100"/>
    <mergeCell ref="G101:H101"/>
    <mergeCell ref="G102:H102"/>
    <mergeCell ref="G103:H103"/>
    <mergeCell ref="G104:H104"/>
    <mergeCell ref="F93:G93"/>
    <mergeCell ref="F94:G94"/>
    <mergeCell ref="F95:G95"/>
    <mergeCell ref="F96:G96"/>
    <mergeCell ref="F97:G97"/>
    <mergeCell ref="F88:G88"/>
    <mergeCell ref="F89:G89"/>
    <mergeCell ref="F90:G90"/>
    <mergeCell ref="F91:G91"/>
    <mergeCell ref="F92:G92"/>
    <mergeCell ref="F82:G82"/>
    <mergeCell ref="F83:G83"/>
    <mergeCell ref="F84:G84"/>
    <mergeCell ref="F86:G86"/>
    <mergeCell ref="F87:G87"/>
    <mergeCell ref="F77:G77"/>
    <mergeCell ref="F78:G78"/>
    <mergeCell ref="F79:G79"/>
    <mergeCell ref="F80:G80"/>
    <mergeCell ref="F81:G81"/>
    <mergeCell ref="A117:H117"/>
    <mergeCell ref="A119:H119"/>
    <mergeCell ref="F113:G113"/>
    <mergeCell ref="A1:E1"/>
    <mergeCell ref="A85:A97"/>
    <mergeCell ref="A72:A84"/>
    <mergeCell ref="A8:A20"/>
    <mergeCell ref="B57:C57"/>
    <mergeCell ref="F85:G85"/>
    <mergeCell ref="A98:A110"/>
    <mergeCell ref="F98:G98"/>
    <mergeCell ref="G99:H99"/>
    <mergeCell ref="F73:G73"/>
    <mergeCell ref="F74:G74"/>
    <mergeCell ref="F75:G75"/>
    <mergeCell ref="F76:G76"/>
  </mergeCells>
  <hyperlinks>
    <hyperlink ref="E116" location="'page4-bill drawn'!A1" display="CLICK HERE TO VERIFY DATA'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FF00FF"/>
  </sheetPr>
  <dimension ref="A1:Q54"/>
  <sheetViews>
    <sheetView tabSelected="1" workbookViewId="0">
      <selection activeCell="J24" sqref="J24"/>
    </sheetView>
  </sheetViews>
  <sheetFormatPr defaultRowHeight="15"/>
  <cols>
    <col min="1" max="1" width="8.140625" style="4" customWidth="1"/>
    <col min="2" max="4" width="9.140625" style="4"/>
    <col min="5" max="5" width="11.28515625" style="4" customWidth="1"/>
    <col min="6" max="6" width="9.140625" style="4"/>
    <col min="7" max="7" width="10.7109375" style="4" customWidth="1"/>
    <col min="8" max="8" width="10" style="4" customWidth="1"/>
    <col min="9" max="9" width="10.42578125" style="4" bestFit="1" customWidth="1"/>
    <col min="10" max="10" width="15.7109375" style="4" customWidth="1"/>
    <col min="11" max="11" width="9.140625" style="4"/>
    <col min="12" max="12" width="19.85546875" style="4" customWidth="1"/>
    <col min="13" max="15" width="9.140625" style="4"/>
    <col min="16" max="16" width="56.85546875" style="4" customWidth="1"/>
    <col min="17" max="16384" width="9.140625" style="4"/>
  </cols>
  <sheetData>
    <row r="1" spans="1:15" ht="29.25" customHeight="1">
      <c r="A1" s="251" t="s">
        <v>102</v>
      </c>
      <c r="B1" s="251"/>
      <c r="C1" s="251"/>
      <c r="D1" s="251"/>
      <c r="E1" s="251"/>
      <c r="F1" s="251"/>
      <c r="G1" s="251"/>
      <c r="H1" s="251"/>
      <c r="I1" s="251"/>
      <c r="J1" s="10"/>
      <c r="K1" s="10"/>
      <c r="L1" s="10"/>
      <c r="M1" s="10"/>
    </row>
    <row r="2" spans="1:15" ht="18" customHeight="1">
      <c r="A2" s="262" t="s">
        <v>314</v>
      </c>
      <c r="B2" s="263"/>
      <c r="C2" s="263"/>
      <c r="D2" s="264"/>
      <c r="E2" s="61"/>
      <c r="F2" s="262" t="s">
        <v>315</v>
      </c>
      <c r="G2" s="263"/>
      <c r="H2" s="263"/>
      <c r="I2" s="264"/>
      <c r="J2" s="5"/>
      <c r="K2" s="5"/>
      <c r="L2" s="5"/>
      <c r="M2" s="5"/>
    </row>
    <row r="3" spans="1:15" s="6" customFormat="1" ht="21" customHeight="1">
      <c r="A3" s="292" t="s">
        <v>16</v>
      </c>
      <c r="B3" s="292"/>
      <c r="C3" s="300" t="str">
        <f>'page4-bill drawn'!C2:F2</f>
        <v>BARATHIRAJA R</v>
      </c>
      <c r="D3" s="301"/>
      <c r="E3" s="301"/>
      <c r="F3" s="302"/>
      <c r="G3" s="123" t="s">
        <v>129</v>
      </c>
      <c r="H3" s="299" t="str">
        <f>'page4-bill drawn'!R3</f>
        <v>AOWPB3877L</v>
      </c>
      <c r="I3" s="299"/>
    </row>
    <row r="4" spans="1:15" s="6" customFormat="1" ht="20.25" customHeight="1">
      <c r="A4" s="292" t="s">
        <v>17</v>
      </c>
      <c r="B4" s="292"/>
      <c r="C4" s="260" t="str">
        <f>'page4-bill drawn'!I2</f>
        <v>B.T ASSISTANT (TAMIL)</v>
      </c>
      <c r="D4" s="260"/>
      <c r="E4" s="260"/>
      <c r="F4" s="260"/>
      <c r="G4" s="194" t="s">
        <v>277</v>
      </c>
      <c r="H4" s="293" t="str">
        <f>'page4-bill drawn'!$L$3</f>
        <v>1231 2312 3333</v>
      </c>
      <c r="I4" s="294"/>
    </row>
    <row r="5" spans="1:15" s="6" customFormat="1" ht="21.75" customHeight="1">
      <c r="A5" s="292" t="s">
        <v>128</v>
      </c>
      <c r="B5" s="292"/>
      <c r="C5" s="260" t="str">
        <f>'page4-bill drawn'!C3</f>
        <v>GHSS, PERANI, VPM DT</v>
      </c>
      <c r="D5" s="260"/>
      <c r="E5" s="260"/>
      <c r="F5" s="260"/>
      <c r="G5" s="135" t="s">
        <v>163</v>
      </c>
      <c r="H5" s="295" t="str">
        <f>'ENTRY PAGE'!$C$4</f>
        <v>7036522/EDN</v>
      </c>
      <c r="I5" s="296"/>
    </row>
    <row r="6" spans="1:15" s="6" customFormat="1" ht="9" customHeight="1">
      <c r="A6" s="303"/>
      <c r="B6" s="303"/>
      <c r="C6" s="261"/>
      <c r="D6" s="261"/>
      <c r="E6" s="261"/>
      <c r="F6" s="261"/>
      <c r="G6" s="298"/>
      <c r="H6" s="298"/>
      <c r="I6" s="298"/>
    </row>
    <row r="7" spans="1:15" s="6" customFormat="1" ht="15" customHeight="1">
      <c r="A7" s="21" t="s">
        <v>18</v>
      </c>
      <c r="B7" s="297" t="s">
        <v>19</v>
      </c>
      <c r="C7" s="297"/>
      <c r="D7" s="297"/>
      <c r="E7" s="297"/>
      <c r="F7" s="297"/>
      <c r="G7" s="297"/>
      <c r="H7" s="75" t="s">
        <v>20</v>
      </c>
      <c r="I7" s="75" t="s">
        <v>20</v>
      </c>
    </row>
    <row r="8" spans="1:15" s="6" customFormat="1" ht="15" customHeight="1">
      <c r="A8" s="62">
        <v>1</v>
      </c>
      <c r="B8" s="291" t="s">
        <v>121</v>
      </c>
      <c r="C8" s="291"/>
      <c r="D8" s="291"/>
      <c r="E8" s="291"/>
      <c r="F8" s="291"/>
      <c r="G8" s="291"/>
      <c r="H8" s="40"/>
      <c r="I8" s="19">
        <f>'page4-bill drawn'!K27</f>
        <v>1027470</v>
      </c>
    </row>
    <row r="9" spans="1:15" s="6" customFormat="1" ht="15" customHeight="1">
      <c r="A9" s="62">
        <v>2</v>
      </c>
      <c r="B9" s="291" t="s">
        <v>21</v>
      </c>
      <c r="C9" s="291"/>
      <c r="D9" s="291"/>
      <c r="E9" s="291"/>
      <c r="F9" s="291"/>
      <c r="G9" s="291"/>
      <c r="H9" s="40"/>
      <c r="I9" s="40"/>
    </row>
    <row r="10" spans="1:15" s="6" customFormat="1" ht="15" customHeight="1">
      <c r="A10" s="62"/>
      <c r="B10" s="40" t="s">
        <v>22</v>
      </c>
      <c r="C10" s="40"/>
      <c r="D10" s="84" t="s">
        <v>136</v>
      </c>
      <c r="E10" s="117">
        <v>8300</v>
      </c>
      <c r="F10" s="63" t="s">
        <v>15</v>
      </c>
      <c r="G10" s="64">
        <f>E10*12</f>
        <v>99600</v>
      </c>
      <c r="H10" s="40"/>
      <c r="I10" s="40"/>
      <c r="J10" s="82" t="s">
        <v>160</v>
      </c>
    </row>
    <row r="11" spans="1:15" s="6" customFormat="1" ht="15" customHeight="1">
      <c r="A11" s="62"/>
      <c r="B11" s="259" t="s">
        <v>23</v>
      </c>
      <c r="C11" s="259"/>
      <c r="D11" s="259"/>
      <c r="E11" s="259"/>
      <c r="F11" s="259"/>
      <c r="G11" s="19">
        <f>'page4-bill drawn'!H30</f>
        <v>98307</v>
      </c>
      <c r="H11" s="40"/>
      <c r="I11" s="40"/>
      <c r="J11" s="82"/>
    </row>
    <row r="12" spans="1:15" s="6" customFormat="1" ht="15" customHeight="1">
      <c r="A12" s="62"/>
      <c r="B12" s="259" t="s">
        <v>24</v>
      </c>
      <c r="C12" s="259"/>
      <c r="D12" s="259"/>
      <c r="E12" s="259"/>
      <c r="F12" s="259"/>
      <c r="G12" s="65">
        <f>IF(G10&gt;G11,G10-G11,0)</f>
        <v>1293</v>
      </c>
      <c r="H12" s="40"/>
      <c r="I12" s="40"/>
      <c r="J12" s="82"/>
    </row>
    <row r="13" spans="1:15" s="6" customFormat="1" ht="15" customHeight="1">
      <c r="A13" s="62"/>
      <c r="B13" s="259" t="s">
        <v>25</v>
      </c>
      <c r="C13" s="259"/>
      <c r="D13" s="259"/>
      <c r="E13" s="259"/>
      <c r="F13" s="259"/>
      <c r="G13" s="19">
        <f>'page4-bill drawn'!F18</f>
        <v>40800</v>
      </c>
      <c r="H13" s="109">
        <f>'ENTRY PAGE'!$D$56</f>
        <v>40800</v>
      </c>
      <c r="I13" s="40"/>
      <c r="J13" s="149" t="s">
        <v>161</v>
      </c>
      <c r="K13" s="119"/>
      <c r="L13" s="119"/>
      <c r="M13" s="119"/>
      <c r="N13" s="119"/>
      <c r="O13" s="119"/>
    </row>
    <row r="14" spans="1:15" s="6" customFormat="1" ht="15" customHeight="1">
      <c r="A14" s="62"/>
      <c r="B14" s="259" t="s">
        <v>26</v>
      </c>
      <c r="C14" s="259"/>
      <c r="D14" s="259"/>
      <c r="E14" s="259"/>
      <c r="F14" s="259"/>
      <c r="G14" s="259"/>
      <c r="H14" s="65"/>
      <c r="I14" s="115">
        <f>$H$13</f>
        <v>40800</v>
      </c>
      <c r="J14" s="82"/>
    </row>
    <row r="15" spans="1:15" s="6" customFormat="1" ht="15" customHeight="1">
      <c r="A15" s="62">
        <v>3</v>
      </c>
      <c r="B15" s="308" t="s">
        <v>27</v>
      </c>
      <c r="C15" s="308"/>
      <c r="D15" s="308"/>
      <c r="E15" s="308"/>
      <c r="F15" s="308"/>
      <c r="G15" s="259"/>
      <c r="H15" s="40"/>
      <c r="I15" s="19">
        <f>I8-I14</f>
        <v>986670</v>
      </c>
      <c r="J15" s="82"/>
    </row>
    <row r="16" spans="1:15" s="6" customFormat="1" ht="15" customHeight="1">
      <c r="A16" s="93">
        <v>4</v>
      </c>
      <c r="B16" s="280" t="s">
        <v>148</v>
      </c>
      <c r="C16" s="281"/>
      <c r="D16" s="281"/>
      <c r="E16" s="281"/>
      <c r="F16" s="95"/>
      <c r="G16" s="94"/>
      <c r="H16" s="110">
        <f>'ENTRY PAGE'!$C$55</f>
        <v>2500</v>
      </c>
      <c r="I16" s="40"/>
      <c r="J16" s="82" t="s">
        <v>177</v>
      </c>
    </row>
    <row r="17" spans="1:17" s="6" customFormat="1" ht="30" customHeight="1">
      <c r="A17" s="62"/>
      <c r="B17" s="288" t="s">
        <v>246</v>
      </c>
      <c r="C17" s="289"/>
      <c r="D17" s="289"/>
      <c r="E17" s="289"/>
      <c r="F17" s="290"/>
      <c r="G17" s="62"/>
      <c r="H17" s="110">
        <f>'ENTRY PAGE'!$C$56</f>
        <v>122300</v>
      </c>
      <c r="I17" s="40"/>
      <c r="J17" s="82" t="s">
        <v>177</v>
      </c>
    </row>
    <row r="18" spans="1:17" s="6" customFormat="1" ht="15" customHeight="1">
      <c r="A18" s="62"/>
      <c r="B18" s="303" t="s">
        <v>245</v>
      </c>
      <c r="C18" s="303"/>
      <c r="D18" s="303"/>
      <c r="E18" s="303"/>
      <c r="F18" s="303"/>
      <c r="G18" s="303"/>
      <c r="H18" s="109">
        <v>50000</v>
      </c>
      <c r="I18" s="19"/>
      <c r="J18" s="82"/>
    </row>
    <row r="19" spans="1:17" s="6" customFormat="1" ht="15" customHeight="1">
      <c r="A19" s="62">
        <v>5</v>
      </c>
      <c r="B19" s="259" t="s">
        <v>28</v>
      </c>
      <c r="C19" s="259"/>
      <c r="D19" s="259"/>
      <c r="E19" s="259"/>
      <c r="F19" s="259"/>
      <c r="G19" s="259"/>
      <c r="H19" s="40"/>
      <c r="I19" s="19">
        <f>I15-(H16+H17+H18)</f>
        <v>811870</v>
      </c>
      <c r="J19" s="82"/>
    </row>
    <row r="20" spans="1:17" s="6" customFormat="1" ht="15" customHeight="1">
      <c r="A20" s="62">
        <v>6</v>
      </c>
      <c r="B20" s="259" t="s">
        <v>179</v>
      </c>
      <c r="C20" s="259"/>
      <c r="D20" s="259"/>
      <c r="E20" s="259"/>
      <c r="F20" s="259"/>
      <c r="G20" s="259"/>
      <c r="H20" s="66"/>
      <c r="I20" s="67">
        <f>H20</f>
        <v>0</v>
      </c>
      <c r="J20" s="82"/>
    </row>
    <row r="21" spans="1:17" s="6" customFormat="1" ht="15" customHeight="1">
      <c r="A21" s="62">
        <v>7</v>
      </c>
      <c r="B21" s="303" t="s">
        <v>29</v>
      </c>
      <c r="C21" s="303"/>
      <c r="D21" s="303"/>
      <c r="E21" s="303"/>
      <c r="F21" s="303"/>
      <c r="G21" s="303"/>
      <c r="H21" s="40"/>
      <c r="I21" s="67">
        <f>I19+I20</f>
        <v>811870</v>
      </c>
      <c r="J21" s="82"/>
    </row>
    <row r="22" spans="1:17" s="6" customFormat="1" ht="15" customHeight="1">
      <c r="A22" s="62">
        <v>8</v>
      </c>
      <c r="B22" s="280" t="s">
        <v>299</v>
      </c>
      <c r="C22" s="281"/>
      <c r="D22" s="281"/>
      <c r="E22" s="281"/>
      <c r="F22" s="281"/>
      <c r="G22" s="309"/>
      <c r="H22" s="65"/>
      <c r="I22" s="67">
        <f>I21-H22</f>
        <v>811870</v>
      </c>
      <c r="J22" s="82"/>
    </row>
    <row r="23" spans="1:17" s="6" customFormat="1" ht="15" customHeight="1">
      <c r="A23" s="311">
        <v>9</v>
      </c>
      <c r="B23" s="310" t="s">
        <v>30</v>
      </c>
      <c r="C23" s="310"/>
      <c r="D23" s="310"/>
      <c r="E23" s="310"/>
      <c r="F23" s="310"/>
      <c r="G23" s="85" t="s">
        <v>20</v>
      </c>
      <c r="H23" s="98"/>
      <c r="I23" s="98"/>
      <c r="J23" s="220" t="s">
        <v>300</v>
      </c>
    </row>
    <row r="24" spans="1:17" s="6" customFormat="1" ht="15" customHeight="1">
      <c r="A24" s="312"/>
      <c r="B24" s="150" t="s">
        <v>31</v>
      </c>
      <c r="C24" s="259" t="s">
        <v>120</v>
      </c>
      <c r="D24" s="259"/>
      <c r="E24" s="259"/>
      <c r="F24" s="259"/>
      <c r="G24" s="218">
        <f>('page4-bill drawn'!L27)-50000</f>
        <v>48304</v>
      </c>
      <c r="H24" s="40"/>
      <c r="I24" s="219"/>
      <c r="J24" s="221">
        <f>'page4-bill drawn'!$L$18</f>
        <v>98304</v>
      </c>
      <c r="K24" s="222"/>
      <c r="L24" s="222" t="s">
        <v>301</v>
      </c>
      <c r="M24" s="222"/>
      <c r="N24" s="222"/>
      <c r="O24" s="222"/>
      <c r="P24" s="222"/>
    </row>
    <row r="25" spans="1:17" s="6" customFormat="1" ht="15" customHeight="1">
      <c r="A25" s="312"/>
      <c r="B25" s="151"/>
      <c r="C25" s="259" t="s">
        <v>124</v>
      </c>
      <c r="D25" s="259"/>
      <c r="E25" s="259"/>
      <c r="F25" s="259"/>
      <c r="G25" s="115"/>
      <c r="H25" s="40"/>
      <c r="I25" s="68"/>
      <c r="J25" s="152" t="s">
        <v>176</v>
      </c>
    </row>
    <row r="26" spans="1:17" s="6" customFormat="1" ht="15" customHeight="1">
      <c r="A26" s="312"/>
      <c r="B26" s="151"/>
      <c r="C26" s="259" t="s">
        <v>304</v>
      </c>
      <c r="D26" s="259"/>
      <c r="E26" s="259"/>
      <c r="F26" s="259"/>
      <c r="G26" s="19">
        <f>'page4-bill drawn'!N18</f>
        <v>1020</v>
      </c>
      <c r="H26" s="40"/>
      <c r="I26" s="136"/>
      <c r="J26" s="82"/>
    </row>
    <row r="27" spans="1:17" s="6" customFormat="1" ht="15" customHeight="1">
      <c r="A27" s="312"/>
      <c r="B27" s="151"/>
      <c r="C27" s="259" t="s">
        <v>305</v>
      </c>
      <c r="D27" s="259"/>
      <c r="E27" s="259"/>
      <c r="F27" s="259"/>
      <c r="G27" s="86">
        <f>'page4-bill drawn'!M18</f>
        <v>840</v>
      </c>
      <c r="H27" s="40"/>
      <c r="I27" s="136"/>
      <c r="J27" s="152"/>
    </row>
    <row r="28" spans="1:17" s="6" customFormat="1" ht="15" customHeight="1">
      <c r="A28" s="312"/>
      <c r="B28" s="151"/>
      <c r="C28" s="259" t="s">
        <v>125</v>
      </c>
      <c r="D28" s="259"/>
      <c r="E28" s="259"/>
      <c r="F28" s="259"/>
      <c r="G28" s="115">
        <f>'ENTRY PAGE'!$C$59</f>
        <v>0</v>
      </c>
      <c r="H28" s="40"/>
      <c r="I28" s="136"/>
      <c r="J28" s="152" t="s">
        <v>176</v>
      </c>
    </row>
    <row r="29" spans="1:17" s="6" customFormat="1" ht="15" customHeight="1">
      <c r="A29" s="312"/>
      <c r="B29" s="151"/>
      <c r="C29" s="259" t="s">
        <v>126</v>
      </c>
      <c r="D29" s="259"/>
      <c r="E29" s="259"/>
      <c r="F29" s="259"/>
      <c r="G29" s="69">
        <f>'page4-bill drawn'!$Q$18</f>
        <v>8040</v>
      </c>
      <c r="H29" s="66"/>
      <c r="I29" s="136"/>
      <c r="J29" s="82"/>
      <c r="M29" s="3"/>
      <c r="N29" s="3"/>
      <c r="O29" s="3"/>
      <c r="P29" s="3"/>
      <c r="Q29" s="3"/>
    </row>
    <row r="30" spans="1:17" s="6" customFormat="1" ht="15" customHeight="1">
      <c r="A30" s="312"/>
      <c r="B30" s="151"/>
      <c r="C30" s="255" t="s">
        <v>175</v>
      </c>
      <c r="D30" s="255"/>
      <c r="E30" s="255"/>
      <c r="F30" s="255"/>
      <c r="G30" s="115">
        <f>'ENTRY PAGE'!$C$60</f>
        <v>0</v>
      </c>
      <c r="H30" s="66"/>
      <c r="I30" s="136"/>
      <c r="J30" s="82"/>
    </row>
    <row r="31" spans="1:17" s="6" customFormat="1" ht="15" customHeight="1">
      <c r="A31" s="312"/>
      <c r="B31" s="151"/>
      <c r="C31" s="255" t="s">
        <v>32</v>
      </c>
      <c r="D31" s="255"/>
      <c r="E31" s="255"/>
      <c r="F31" s="255"/>
      <c r="G31" s="115">
        <f>'ENTRY PAGE'!$C$61</f>
        <v>98196</v>
      </c>
      <c r="H31" s="66"/>
      <c r="I31" s="136"/>
      <c r="J31" s="152" t="s">
        <v>176</v>
      </c>
    </row>
    <row r="32" spans="1:17" s="6" customFormat="1" ht="15" customHeight="1">
      <c r="A32" s="312"/>
      <c r="B32" s="151"/>
      <c r="C32" s="255" t="s">
        <v>140</v>
      </c>
      <c r="D32" s="256"/>
      <c r="E32" s="256"/>
      <c r="F32" s="256"/>
      <c r="G32" s="115">
        <f>'ENTRY PAGE'!$C$62</f>
        <v>0</v>
      </c>
      <c r="H32" s="66"/>
      <c r="I32" s="136"/>
      <c r="J32" s="82"/>
    </row>
    <row r="33" spans="1:10" s="6" customFormat="1" ht="15" customHeight="1">
      <c r="A33" s="312"/>
      <c r="B33" s="151"/>
      <c r="C33" s="255" t="s">
        <v>139</v>
      </c>
      <c r="D33" s="255"/>
      <c r="E33" s="255"/>
      <c r="F33" s="255"/>
      <c r="G33" s="115">
        <f>'ENTRY PAGE'!$C$63</f>
        <v>0</v>
      </c>
      <c r="H33" s="66"/>
      <c r="I33" s="136"/>
      <c r="J33" s="152" t="s">
        <v>177</v>
      </c>
    </row>
    <row r="34" spans="1:10" s="6" customFormat="1" ht="15" customHeight="1">
      <c r="A34" s="312"/>
      <c r="B34" s="71" t="s">
        <v>33</v>
      </c>
      <c r="C34" s="257" t="s">
        <v>170</v>
      </c>
      <c r="D34" s="257"/>
      <c r="E34" s="257"/>
      <c r="F34" s="257"/>
      <c r="G34" s="115">
        <f>'ENTRY PAGE'!$C$64</f>
        <v>0</v>
      </c>
      <c r="H34" s="66"/>
      <c r="I34" s="136"/>
    </row>
    <row r="35" spans="1:10" s="6" customFormat="1" ht="15" customHeight="1">
      <c r="A35" s="312"/>
      <c r="B35" s="71" t="s">
        <v>34</v>
      </c>
      <c r="C35" s="257" t="s">
        <v>35</v>
      </c>
      <c r="D35" s="257"/>
      <c r="E35" s="257"/>
      <c r="F35" s="257"/>
      <c r="G35" s="118">
        <f>'ENTRY PAGE'!$C$65</f>
        <v>0</v>
      </c>
      <c r="H35" s="66"/>
      <c r="I35" s="136"/>
    </row>
    <row r="36" spans="1:10" s="6" customFormat="1" ht="15" customHeight="1">
      <c r="A36" s="312"/>
      <c r="B36" s="71" t="s">
        <v>171</v>
      </c>
      <c r="C36" s="271" t="s">
        <v>172</v>
      </c>
      <c r="D36" s="272"/>
      <c r="E36" s="272"/>
      <c r="F36" s="273"/>
      <c r="G36" s="118">
        <v>0</v>
      </c>
      <c r="H36" s="66"/>
      <c r="I36" s="40"/>
      <c r="J36" s="152" t="s">
        <v>176</v>
      </c>
    </row>
    <row r="37" spans="1:10" s="6" customFormat="1" ht="15" customHeight="1">
      <c r="A37" s="312"/>
      <c r="C37" s="277" t="s">
        <v>308</v>
      </c>
      <c r="D37" s="278"/>
      <c r="E37" s="278"/>
      <c r="F37" s="279"/>
      <c r="G37" s="118">
        <v>0</v>
      </c>
      <c r="H37" s="66"/>
      <c r="I37" s="122"/>
    </row>
    <row r="38" spans="1:10" s="6" customFormat="1" ht="15" customHeight="1">
      <c r="A38" s="312"/>
      <c r="B38" s="71"/>
      <c r="C38" s="274" t="s">
        <v>96</v>
      </c>
      <c r="D38" s="275"/>
      <c r="E38" s="275"/>
      <c r="F38" s="276"/>
      <c r="G38" s="118">
        <v>0</v>
      </c>
      <c r="H38" s="66"/>
      <c r="I38" s="122"/>
    </row>
    <row r="39" spans="1:10" s="6" customFormat="1" ht="15" customHeight="1">
      <c r="A39" s="312"/>
      <c r="B39" s="71"/>
      <c r="C39" s="274" t="s">
        <v>96</v>
      </c>
      <c r="D39" s="275"/>
      <c r="E39" s="275"/>
      <c r="F39" s="276"/>
      <c r="G39" s="118">
        <v>0</v>
      </c>
      <c r="H39" s="66"/>
      <c r="I39" s="122"/>
    </row>
    <row r="40" spans="1:10" s="6" customFormat="1" ht="15" customHeight="1">
      <c r="A40" s="312"/>
      <c r="B40" s="258" t="s">
        <v>8</v>
      </c>
      <c r="C40" s="258"/>
      <c r="D40" s="258"/>
      <c r="E40" s="258"/>
      <c r="F40" s="258"/>
      <c r="G40" s="72">
        <f>SUM(G24:G36)</f>
        <v>156400</v>
      </c>
      <c r="H40" s="66"/>
      <c r="I40" s="40"/>
    </row>
    <row r="41" spans="1:10" s="6" customFormat="1" ht="15" customHeight="1">
      <c r="A41" s="312"/>
      <c r="B41" s="282" t="s">
        <v>167</v>
      </c>
      <c r="C41" s="283"/>
      <c r="D41" s="283"/>
      <c r="E41" s="283"/>
      <c r="F41" s="283"/>
      <c r="G41" s="284"/>
      <c r="H41" s="66"/>
      <c r="I41" s="40"/>
    </row>
    <row r="42" spans="1:10" s="6" customFormat="1" ht="18.75" customHeight="1">
      <c r="A42" s="312"/>
      <c r="B42" s="285"/>
      <c r="C42" s="286"/>
      <c r="D42" s="286"/>
      <c r="E42" s="286"/>
      <c r="F42" s="286"/>
      <c r="G42" s="287"/>
      <c r="H42" s="70">
        <f>MIN(G40,150000)</f>
        <v>150000</v>
      </c>
      <c r="I42" s="40"/>
    </row>
    <row r="43" spans="1:10" s="6" customFormat="1" ht="15" customHeight="1">
      <c r="A43" s="312"/>
      <c r="B43" s="252" t="s">
        <v>36</v>
      </c>
      <c r="C43" s="253"/>
      <c r="D43" s="253"/>
      <c r="E43" s="253"/>
      <c r="F43" s="253"/>
      <c r="G43" s="254"/>
      <c r="H43" s="75"/>
      <c r="I43" s="98"/>
    </row>
    <row r="44" spans="1:10" s="6" customFormat="1" ht="33" customHeight="1">
      <c r="A44" s="312"/>
      <c r="B44" s="133" t="s">
        <v>168</v>
      </c>
      <c r="C44" s="265" t="s">
        <v>169</v>
      </c>
      <c r="D44" s="266"/>
      <c r="E44" s="266"/>
      <c r="F44" s="266"/>
      <c r="G44" s="267"/>
      <c r="H44" s="134">
        <v>50000</v>
      </c>
      <c r="I44" s="132"/>
      <c r="J44" s="152" t="s">
        <v>302</v>
      </c>
    </row>
    <row r="45" spans="1:10" s="6" customFormat="1" ht="15" customHeight="1">
      <c r="A45" s="312"/>
      <c r="B45" s="16" t="s">
        <v>37</v>
      </c>
      <c r="C45" s="268" t="s">
        <v>185</v>
      </c>
      <c r="D45" s="269"/>
      <c r="E45" s="269"/>
      <c r="F45" s="269"/>
      <c r="G45" s="270"/>
      <c r="H45" s="134">
        <f>'page4-bill drawn'!O27</f>
        <v>3120</v>
      </c>
      <c r="I45" s="40"/>
    </row>
    <row r="46" spans="1:10" s="6" customFormat="1" ht="15" customHeight="1">
      <c r="A46" s="312"/>
      <c r="B46" s="73" t="s">
        <v>38</v>
      </c>
      <c r="C46" s="16" t="s">
        <v>165</v>
      </c>
      <c r="D46" s="16"/>
      <c r="E46" s="16"/>
      <c r="F46" s="16"/>
      <c r="G46" s="16"/>
      <c r="H46" s="134">
        <f>'ENTRY PAGE'!$C$67</f>
        <v>0</v>
      </c>
      <c r="I46" s="40"/>
    </row>
    <row r="47" spans="1:10" s="6" customFormat="1" ht="15" customHeight="1">
      <c r="A47" s="312"/>
      <c r="B47" s="73" t="s">
        <v>39</v>
      </c>
      <c r="C47" s="16" t="s">
        <v>174</v>
      </c>
      <c r="D47" s="16"/>
      <c r="E47" s="16"/>
      <c r="F47" s="16"/>
      <c r="G47" s="16"/>
      <c r="H47" s="134">
        <f>'ENTRY PAGE'!$C$68</f>
        <v>0</v>
      </c>
      <c r="I47" s="40"/>
    </row>
    <row r="48" spans="1:10" s="6" customFormat="1" ht="15" customHeight="1">
      <c r="A48" s="312"/>
      <c r="B48" s="73" t="s">
        <v>40</v>
      </c>
      <c r="C48" s="268" t="s">
        <v>164</v>
      </c>
      <c r="D48" s="269"/>
      <c r="E48" s="269"/>
      <c r="F48" s="269"/>
      <c r="G48" s="270"/>
      <c r="H48" s="134">
        <f>'ENTRY PAGE'!$C$69</f>
        <v>0</v>
      </c>
      <c r="I48" s="40"/>
    </row>
    <row r="49" spans="1:13" s="6" customFormat="1" ht="14.25" customHeight="1">
      <c r="A49" s="312"/>
      <c r="B49" s="73" t="s">
        <v>41</v>
      </c>
      <c r="C49" s="317" t="s">
        <v>307</v>
      </c>
      <c r="D49" s="317"/>
      <c r="E49" s="317"/>
      <c r="F49" s="317"/>
      <c r="G49" s="317"/>
      <c r="H49" s="134">
        <f>'ENTRY PAGE'!$C$70</f>
        <v>0</v>
      </c>
      <c r="I49" s="40"/>
    </row>
    <row r="50" spans="1:13" s="6" customFormat="1" ht="15" customHeight="1">
      <c r="A50" s="312"/>
      <c r="B50" s="73" t="s">
        <v>42</v>
      </c>
      <c r="C50" s="314" t="s">
        <v>173</v>
      </c>
      <c r="D50" s="315"/>
      <c r="E50" s="315"/>
      <c r="F50" s="315"/>
      <c r="G50" s="316"/>
      <c r="H50" s="134">
        <f>'ENTRY PAGE'!$C$71</f>
        <v>0</v>
      </c>
      <c r="I50" s="40"/>
    </row>
    <row r="51" spans="1:13" s="6" customFormat="1" ht="15" customHeight="1">
      <c r="A51" s="313"/>
      <c r="B51" s="318" t="s">
        <v>43</v>
      </c>
      <c r="C51" s="318"/>
      <c r="D51" s="318"/>
      <c r="E51" s="318"/>
      <c r="F51" s="318"/>
      <c r="G51" s="318"/>
      <c r="H51" s="70">
        <f>SUM(H42:H50)</f>
        <v>203120</v>
      </c>
      <c r="I51" s="19">
        <f>H51</f>
        <v>203120</v>
      </c>
      <c r="M51" s="11"/>
    </row>
    <row r="52" spans="1:13" s="6" customFormat="1" ht="15" customHeight="1" thickBot="1">
      <c r="A52" s="12"/>
      <c r="B52" s="12"/>
      <c r="C52" s="12"/>
      <c r="D52" s="12"/>
      <c r="E52" s="12"/>
      <c r="F52" s="12"/>
      <c r="G52" s="12"/>
      <c r="H52" s="13"/>
      <c r="I52" s="13"/>
    </row>
    <row r="53" spans="1:13" ht="27.75" thickBot="1">
      <c r="J53" s="304" t="s">
        <v>133</v>
      </c>
      <c r="K53" s="305"/>
      <c r="L53" s="306"/>
    </row>
    <row r="54" spans="1:13" ht="46.5">
      <c r="A54" s="307" t="s">
        <v>130</v>
      </c>
      <c r="B54" s="307"/>
      <c r="C54" s="307"/>
      <c r="D54" s="307"/>
      <c r="E54" s="307"/>
      <c r="F54" s="307"/>
      <c r="G54" s="307"/>
      <c r="H54" s="307"/>
      <c r="I54" s="307"/>
    </row>
  </sheetData>
  <mergeCells count="59">
    <mergeCell ref="J53:L53"/>
    <mergeCell ref="A54:I54"/>
    <mergeCell ref="C31:F31"/>
    <mergeCell ref="B15:G15"/>
    <mergeCell ref="B18:G18"/>
    <mergeCell ref="B19:G19"/>
    <mergeCell ref="B21:G21"/>
    <mergeCell ref="B22:G22"/>
    <mergeCell ref="B23:F23"/>
    <mergeCell ref="A23:A51"/>
    <mergeCell ref="C26:F26"/>
    <mergeCell ref="C27:F27"/>
    <mergeCell ref="C28:F28"/>
    <mergeCell ref="C50:G50"/>
    <mergeCell ref="C49:G49"/>
    <mergeCell ref="B51:G51"/>
    <mergeCell ref="F2:I2"/>
    <mergeCell ref="B9:G9"/>
    <mergeCell ref="A4:B4"/>
    <mergeCell ref="H4:I4"/>
    <mergeCell ref="H5:I5"/>
    <mergeCell ref="B7:G7"/>
    <mergeCell ref="B8:G8"/>
    <mergeCell ref="G6:I6"/>
    <mergeCell ref="A3:B3"/>
    <mergeCell ref="H3:I3"/>
    <mergeCell ref="C3:F3"/>
    <mergeCell ref="A5:B5"/>
    <mergeCell ref="A6:B6"/>
    <mergeCell ref="B16:E16"/>
    <mergeCell ref="B14:G14"/>
    <mergeCell ref="C29:F29"/>
    <mergeCell ref="C30:F30"/>
    <mergeCell ref="B41:G42"/>
    <mergeCell ref="C33:F33"/>
    <mergeCell ref="B17:F17"/>
    <mergeCell ref="C44:G44"/>
    <mergeCell ref="C48:G48"/>
    <mergeCell ref="C45:G45"/>
    <mergeCell ref="C36:F36"/>
    <mergeCell ref="C38:F38"/>
    <mergeCell ref="C39:F39"/>
    <mergeCell ref="C37:F37"/>
    <mergeCell ref="A1:I1"/>
    <mergeCell ref="B43:G43"/>
    <mergeCell ref="C32:F32"/>
    <mergeCell ref="C34:F34"/>
    <mergeCell ref="C35:F35"/>
    <mergeCell ref="B40:F40"/>
    <mergeCell ref="B20:G20"/>
    <mergeCell ref="C24:F24"/>
    <mergeCell ref="C25:F25"/>
    <mergeCell ref="C4:F4"/>
    <mergeCell ref="C5:F5"/>
    <mergeCell ref="C6:F6"/>
    <mergeCell ref="B11:F11"/>
    <mergeCell ref="B12:F12"/>
    <mergeCell ref="B13:F13"/>
    <mergeCell ref="A2:D2"/>
  </mergeCells>
  <hyperlinks>
    <hyperlink ref="A54:G54" r:id="rId1" display="www.kalvisolai.com"/>
    <hyperlink ref="J53" location="page1!A1" display="GO TO PAGE NO 1"/>
    <hyperlink ref="J53:L53" location="'page-2'!A1" display="GO TO PAGE NO 2"/>
  </hyperlinks>
  <printOptions horizontalCentered="1"/>
  <pageMargins left="0.7" right="0.7" top="0.25" bottom="0.25" header="0.1" footer="0.1"/>
  <pageSetup paperSize="9" orientation="portrait" r:id="rId2"/>
</worksheet>
</file>

<file path=xl/worksheets/sheet4.xml><?xml version="1.0" encoding="utf-8"?>
<worksheet xmlns="http://schemas.openxmlformats.org/spreadsheetml/2006/main" xmlns:r="http://schemas.openxmlformats.org/officeDocument/2006/relationships">
  <sheetPr>
    <tabColor rgb="FF660066"/>
  </sheetPr>
  <dimension ref="A1:Q51"/>
  <sheetViews>
    <sheetView topLeftCell="A22" zoomScale="85" zoomScaleNormal="85" zoomScaleSheetLayoutView="101" workbookViewId="0"/>
  </sheetViews>
  <sheetFormatPr defaultRowHeight="15"/>
  <cols>
    <col min="1" max="1" width="5.7109375" style="7" customWidth="1"/>
    <col min="2" max="2" width="9.140625" style="7"/>
    <col min="3" max="3" width="10.140625" style="7" customWidth="1"/>
    <col min="4" max="5" width="9.140625" style="7"/>
    <col min="6" max="6" width="9.28515625" style="7" customWidth="1"/>
    <col min="7" max="7" width="15.28515625" style="7" customWidth="1"/>
    <col min="8" max="8" width="11.42578125" style="7" customWidth="1"/>
    <col min="9" max="9" width="12.7109375" style="7" customWidth="1"/>
    <col min="10" max="11" width="9.140625" style="7"/>
    <col min="12" max="12" width="18.140625" style="7" customWidth="1"/>
    <col min="13" max="16384" width="9.140625" style="7"/>
  </cols>
  <sheetData>
    <row r="1" spans="1:17" s="14" customFormat="1">
      <c r="A1" s="45" t="s">
        <v>18</v>
      </c>
      <c r="B1" s="355" t="s">
        <v>19</v>
      </c>
      <c r="C1" s="355"/>
      <c r="D1" s="355"/>
      <c r="E1" s="355"/>
      <c r="F1" s="355"/>
      <c r="G1" s="355"/>
      <c r="H1" s="45" t="s">
        <v>20</v>
      </c>
      <c r="I1" s="45" t="s">
        <v>20</v>
      </c>
    </row>
    <row r="2" spans="1:17" s="14" customFormat="1">
      <c r="A2" s="46">
        <v>10</v>
      </c>
      <c r="B2" s="341" t="s">
        <v>62</v>
      </c>
      <c r="C2" s="341"/>
      <c r="D2" s="341"/>
      <c r="E2" s="341"/>
      <c r="F2" s="341"/>
      <c r="G2" s="341"/>
      <c r="H2" s="47"/>
      <c r="I2" s="48">
        <f>page1!$I$22</f>
        <v>811870</v>
      </c>
    </row>
    <row r="3" spans="1:17" s="14" customFormat="1">
      <c r="A3" s="49"/>
      <c r="B3" s="328"/>
      <c r="C3" s="328"/>
      <c r="D3" s="328"/>
      <c r="E3" s="328"/>
      <c r="F3" s="328"/>
      <c r="G3" s="328"/>
      <c r="H3" s="47"/>
      <c r="I3" s="50"/>
    </row>
    <row r="4" spans="1:17" s="14" customFormat="1">
      <c r="A4" s="46">
        <v>11</v>
      </c>
      <c r="B4" s="341" t="s">
        <v>61</v>
      </c>
      <c r="C4" s="341"/>
      <c r="D4" s="341"/>
      <c r="E4" s="341"/>
      <c r="F4" s="341"/>
      <c r="G4" s="341"/>
      <c r="H4" s="47"/>
      <c r="I4" s="50">
        <f>page1!I51</f>
        <v>203120</v>
      </c>
    </row>
    <row r="5" spans="1:17" s="14" customFormat="1">
      <c r="A5" s="46">
        <v>12</v>
      </c>
      <c r="B5" s="341" t="s">
        <v>44</v>
      </c>
      <c r="C5" s="341"/>
      <c r="D5" s="341"/>
      <c r="E5" s="341"/>
      <c r="F5" s="341"/>
      <c r="G5" s="341"/>
      <c r="H5" s="47"/>
      <c r="I5" s="48">
        <f>I2-I4</f>
        <v>608750</v>
      </c>
    </row>
    <row r="6" spans="1:17" s="14" customFormat="1">
      <c r="A6" s="49"/>
      <c r="B6" s="333" t="s">
        <v>45</v>
      </c>
      <c r="C6" s="334"/>
      <c r="D6" s="334"/>
      <c r="E6" s="334"/>
      <c r="F6" s="334"/>
      <c r="G6" s="335"/>
      <c r="H6" s="47"/>
      <c r="I6" s="50">
        <f>IF(MOD(I5,10)&lt;5,FLOOR(I5,10),CEILING(I5,10))</f>
        <v>608750</v>
      </c>
    </row>
    <row r="7" spans="1:17" s="14" customFormat="1">
      <c r="A7" s="347">
        <v>13</v>
      </c>
      <c r="B7" s="351" t="s">
        <v>46</v>
      </c>
      <c r="C7" s="351"/>
      <c r="D7" s="351"/>
      <c r="E7" s="351"/>
      <c r="F7" s="351"/>
      <c r="G7" s="351"/>
      <c r="H7" s="47"/>
      <c r="I7" s="50"/>
    </row>
    <row r="8" spans="1:17" s="14" customFormat="1">
      <c r="A8" s="347"/>
      <c r="B8" s="348" t="s">
        <v>47</v>
      </c>
      <c r="C8" s="348"/>
      <c r="D8" s="46" t="s">
        <v>48</v>
      </c>
      <c r="E8" s="46" t="s">
        <v>49</v>
      </c>
      <c r="F8" s="46" t="s">
        <v>20</v>
      </c>
      <c r="G8" s="46" t="s">
        <v>50</v>
      </c>
      <c r="H8" s="47"/>
      <c r="I8" s="50"/>
    </row>
    <row r="9" spans="1:17" s="14" customFormat="1">
      <c r="A9" s="347"/>
      <c r="B9" s="51" t="s">
        <v>94</v>
      </c>
      <c r="C9" s="51"/>
      <c r="D9" s="52">
        <v>0</v>
      </c>
      <c r="E9" s="52">
        <v>0</v>
      </c>
      <c r="F9" s="53">
        <v>250000</v>
      </c>
      <c r="G9" s="54" t="str">
        <f>"Nil"</f>
        <v>Nil</v>
      </c>
      <c r="H9" s="47"/>
      <c r="I9" s="54" t="str">
        <f>G9</f>
        <v>Nil</v>
      </c>
    </row>
    <row r="10" spans="1:17" s="14" customFormat="1">
      <c r="A10" s="347"/>
      <c r="B10" s="51" t="s">
        <v>95</v>
      </c>
      <c r="C10" s="51"/>
      <c r="D10" s="52">
        <v>0.05</v>
      </c>
      <c r="E10" s="52">
        <v>0.05</v>
      </c>
      <c r="F10" s="53">
        <f>IF(I6&gt;=500000,250000,I6-F9)</f>
        <v>250000</v>
      </c>
      <c r="G10" s="50">
        <f>IF(F10&lt;=0,0,ROUND(F10*5%,0))</f>
        <v>12500</v>
      </c>
      <c r="H10" s="47"/>
      <c r="I10" s="50"/>
    </row>
    <row r="11" spans="1:17" s="14" customFormat="1">
      <c r="A11" s="347"/>
      <c r="B11" s="51" t="s">
        <v>63</v>
      </c>
      <c r="C11" s="51"/>
      <c r="D11" s="52">
        <v>0.2</v>
      </c>
      <c r="E11" s="52">
        <v>0.2</v>
      </c>
      <c r="F11" s="53">
        <f>IF(I6&gt;=1000001,500000,I6-(F9+F10))</f>
        <v>108750</v>
      </c>
      <c r="G11" s="50">
        <f>ROUND(F11*20%,0)</f>
        <v>21750</v>
      </c>
      <c r="H11" s="47"/>
      <c r="I11" s="50"/>
    </row>
    <row r="12" spans="1:17" s="14" customFormat="1">
      <c r="A12" s="347"/>
      <c r="B12" s="51" t="s">
        <v>64</v>
      </c>
      <c r="C12" s="51"/>
      <c r="D12" s="52">
        <v>0.3</v>
      </c>
      <c r="E12" s="52">
        <v>0.3</v>
      </c>
      <c r="F12" s="53">
        <f>IF(I6&gt;=1000001,I6-1000000,0)</f>
        <v>0</v>
      </c>
      <c r="G12" s="50">
        <f>ROUND(F12*30%,0)</f>
        <v>0</v>
      </c>
      <c r="H12" s="47"/>
      <c r="I12" s="50"/>
    </row>
    <row r="13" spans="1:17" s="14" customFormat="1">
      <c r="A13" s="347"/>
      <c r="B13" s="328"/>
      <c r="C13" s="328"/>
      <c r="D13" s="328"/>
      <c r="E13" s="328"/>
      <c r="F13" s="328"/>
      <c r="G13" s="328"/>
      <c r="H13" s="47"/>
      <c r="I13" s="50"/>
    </row>
    <row r="14" spans="1:17" s="14" customFormat="1" ht="15.75">
      <c r="A14" s="347"/>
      <c r="B14" s="348" t="s">
        <v>107</v>
      </c>
      <c r="C14" s="348"/>
      <c r="D14" s="348"/>
      <c r="E14" s="348"/>
      <c r="F14" s="348"/>
      <c r="G14" s="54">
        <f>SUM(G10:G12)</f>
        <v>34250</v>
      </c>
      <c r="H14" s="47"/>
      <c r="I14" s="50">
        <f>G14</f>
        <v>34250</v>
      </c>
      <c r="Q14" s="116"/>
    </row>
    <row r="15" spans="1:17" s="14" customFormat="1">
      <c r="A15" s="347"/>
      <c r="B15" s="328"/>
      <c r="C15" s="328"/>
      <c r="D15" s="328"/>
      <c r="E15" s="328"/>
      <c r="F15" s="328"/>
      <c r="G15" s="328"/>
      <c r="H15" s="47"/>
      <c r="I15" s="55"/>
    </row>
    <row r="16" spans="1:17" s="14" customFormat="1">
      <c r="A16" s="56">
        <v>14</v>
      </c>
      <c r="B16" s="341" t="s">
        <v>103</v>
      </c>
      <c r="C16" s="341"/>
      <c r="D16" s="341"/>
      <c r="E16" s="341"/>
      <c r="F16" s="341"/>
      <c r="G16" s="341"/>
      <c r="H16" s="47"/>
      <c r="I16" s="57"/>
    </row>
    <row r="17" spans="1:9" s="14" customFormat="1">
      <c r="A17" s="347"/>
      <c r="B17" s="347"/>
      <c r="C17" s="347"/>
      <c r="D17" s="347"/>
      <c r="E17" s="347"/>
      <c r="F17" s="347"/>
      <c r="G17" s="347"/>
      <c r="H17" s="47"/>
      <c r="I17" s="55"/>
    </row>
    <row r="18" spans="1:9" s="14" customFormat="1">
      <c r="A18" s="46">
        <v>15</v>
      </c>
      <c r="B18" s="351" t="s">
        <v>122</v>
      </c>
      <c r="C18" s="351"/>
      <c r="D18" s="351"/>
      <c r="E18" s="351"/>
      <c r="F18" s="351"/>
      <c r="G18" s="351"/>
      <c r="H18" s="47"/>
      <c r="I18" s="50">
        <f>IF(I14="Nil","Nil",I14-I16)</f>
        <v>34250</v>
      </c>
    </row>
    <row r="19" spans="1:9" s="14" customFormat="1">
      <c r="A19" s="328"/>
      <c r="B19" s="328"/>
      <c r="C19" s="328"/>
      <c r="D19" s="328"/>
      <c r="E19" s="328"/>
      <c r="F19" s="328"/>
      <c r="G19" s="328"/>
      <c r="H19" s="47"/>
      <c r="I19" s="50"/>
    </row>
    <row r="20" spans="1:9" s="14" customFormat="1">
      <c r="A20" s="46">
        <v>16</v>
      </c>
      <c r="B20" s="341" t="s">
        <v>104</v>
      </c>
      <c r="C20" s="341"/>
      <c r="D20" s="341"/>
      <c r="E20" s="341"/>
      <c r="F20" s="341"/>
      <c r="G20" s="341"/>
      <c r="H20" s="47"/>
      <c r="I20" s="58"/>
    </row>
    <row r="21" spans="1:9" s="14" customFormat="1">
      <c r="A21" s="328"/>
      <c r="B21" s="328"/>
      <c r="C21" s="328"/>
      <c r="D21" s="328"/>
      <c r="E21" s="328"/>
      <c r="F21" s="328"/>
      <c r="G21" s="328"/>
      <c r="H21" s="47"/>
      <c r="I21" s="58"/>
    </row>
    <row r="22" spans="1:9" s="14" customFormat="1">
      <c r="A22" s="46">
        <v>17</v>
      </c>
      <c r="B22" s="351" t="s">
        <v>123</v>
      </c>
      <c r="C22" s="351"/>
      <c r="D22" s="351"/>
      <c r="E22" s="351"/>
      <c r="F22" s="351"/>
      <c r="G22" s="351"/>
      <c r="H22" s="47"/>
      <c r="I22" s="50">
        <f>IF(I14="Nil","Nil",I18+I20)</f>
        <v>34250</v>
      </c>
    </row>
    <row r="23" spans="1:9" s="14" customFormat="1">
      <c r="A23" s="322"/>
      <c r="B23" s="322"/>
      <c r="C23" s="322"/>
      <c r="D23" s="322"/>
      <c r="E23" s="322"/>
      <c r="F23" s="322"/>
      <c r="G23" s="322"/>
      <c r="H23" s="47"/>
      <c r="I23" s="58"/>
    </row>
    <row r="24" spans="1:9" s="14" customFormat="1" ht="15.75">
      <c r="A24" s="46">
        <v>18</v>
      </c>
      <c r="B24" s="349" t="s">
        <v>159</v>
      </c>
      <c r="C24" s="349"/>
      <c r="D24" s="349"/>
      <c r="E24" s="349"/>
      <c r="F24" s="349"/>
      <c r="G24" s="349"/>
      <c r="H24" s="47"/>
      <c r="I24" s="19">
        <f>IF(I6&lt;=250000,IF(G10&gt;12500,12500,0),0)</f>
        <v>0</v>
      </c>
    </row>
    <row r="25" spans="1:9" s="14" customFormat="1" ht="42" customHeight="1">
      <c r="A25" s="352" t="s">
        <v>289</v>
      </c>
      <c r="B25" s="353"/>
      <c r="C25" s="353"/>
      <c r="D25" s="353"/>
      <c r="E25" s="353"/>
      <c r="F25" s="353"/>
      <c r="G25" s="354"/>
      <c r="H25" s="47"/>
      <c r="I25" s="50"/>
    </row>
    <row r="26" spans="1:9" s="14" customFormat="1">
      <c r="A26" s="89">
        <v>19</v>
      </c>
      <c r="B26" s="350" t="s">
        <v>138</v>
      </c>
      <c r="C26" s="350"/>
      <c r="D26" s="350"/>
      <c r="E26" s="350"/>
      <c r="F26" s="350"/>
      <c r="G26" s="350"/>
      <c r="H26" s="90"/>
      <c r="I26" s="91">
        <f>IF(I14="Nil","Nil",IF(I18&gt;12500,I22-I24,0))</f>
        <v>34250</v>
      </c>
    </row>
    <row r="27" spans="1:9" s="14" customFormat="1">
      <c r="A27" s="322"/>
      <c r="B27" s="322"/>
      <c r="C27" s="322"/>
      <c r="D27" s="322"/>
      <c r="E27" s="322"/>
      <c r="F27" s="322"/>
      <c r="G27" s="322"/>
      <c r="H27" s="47"/>
      <c r="I27" s="58"/>
    </row>
    <row r="28" spans="1:9" s="14" customFormat="1">
      <c r="A28" s="348">
        <v>20</v>
      </c>
      <c r="B28" s="351" t="s">
        <v>105</v>
      </c>
      <c r="C28" s="351"/>
      <c r="D28" s="351"/>
      <c r="E28" s="351"/>
      <c r="F28" s="351"/>
      <c r="G28" s="351"/>
      <c r="H28" s="50">
        <f>IF(I14="Nil","Nil",ROUND((I26*2%),0))</f>
        <v>685</v>
      </c>
      <c r="I28" s="60"/>
    </row>
    <row r="29" spans="1:9" s="14" customFormat="1">
      <c r="A29" s="348"/>
      <c r="B29" s="351" t="s">
        <v>251</v>
      </c>
      <c r="C29" s="351"/>
      <c r="D29" s="351"/>
      <c r="E29" s="351"/>
      <c r="F29" s="351"/>
      <c r="G29" s="351"/>
      <c r="H29" s="50">
        <f>IF(I14="Nil","Nil",ROUND((I26*2%),0))</f>
        <v>685</v>
      </c>
      <c r="I29" s="50"/>
    </row>
    <row r="30" spans="1:9" s="14" customFormat="1">
      <c r="A30" s="348"/>
      <c r="B30" s="351" t="s">
        <v>250</v>
      </c>
      <c r="C30" s="351"/>
      <c r="D30" s="351"/>
      <c r="E30" s="351"/>
      <c r="F30" s="351"/>
      <c r="G30" s="351"/>
      <c r="H30" s="60"/>
      <c r="I30" s="50">
        <f>SUM(H28:H29)</f>
        <v>1370</v>
      </c>
    </row>
    <row r="31" spans="1:9" s="14" customFormat="1">
      <c r="A31" s="322"/>
      <c r="B31" s="322"/>
      <c r="C31" s="322"/>
      <c r="D31" s="322"/>
      <c r="E31" s="322"/>
      <c r="F31" s="322"/>
      <c r="G31" s="322"/>
      <c r="H31" s="47"/>
      <c r="I31" s="58"/>
    </row>
    <row r="32" spans="1:9" s="14" customFormat="1">
      <c r="A32" s="46">
        <v>21</v>
      </c>
      <c r="B32" s="351" t="s">
        <v>51</v>
      </c>
      <c r="C32" s="351"/>
      <c r="D32" s="351"/>
      <c r="E32" s="351"/>
      <c r="F32" s="351"/>
      <c r="G32" s="351"/>
      <c r="H32" s="47"/>
      <c r="I32" s="50">
        <f>IF(I26="Nil",0,I26+I30)</f>
        <v>35620</v>
      </c>
    </row>
    <row r="33" spans="1:9" s="14" customFormat="1">
      <c r="A33" s="322"/>
      <c r="B33" s="322"/>
      <c r="C33" s="322"/>
      <c r="D33" s="322"/>
      <c r="E33" s="322"/>
      <c r="F33" s="322"/>
      <c r="G33" s="322"/>
      <c r="H33" s="47"/>
      <c r="I33" s="58"/>
    </row>
    <row r="34" spans="1:9" s="14" customFormat="1">
      <c r="A34" s="46">
        <v>22</v>
      </c>
      <c r="B34" s="351" t="s">
        <v>52</v>
      </c>
      <c r="C34" s="351"/>
      <c r="D34" s="351"/>
      <c r="E34" s="351"/>
      <c r="F34" s="351"/>
      <c r="G34" s="351"/>
      <c r="H34" s="47"/>
      <c r="I34" s="50">
        <f>'page4-bill drawn'!S18+'page4-bill drawn'!T18</f>
        <v>0</v>
      </c>
    </row>
    <row r="35" spans="1:9" s="14" customFormat="1">
      <c r="A35" s="322"/>
      <c r="B35" s="322"/>
      <c r="C35" s="322"/>
      <c r="D35" s="322"/>
      <c r="E35" s="322"/>
      <c r="F35" s="322"/>
      <c r="G35" s="322"/>
      <c r="H35" s="60" t="s">
        <v>53</v>
      </c>
      <c r="I35" s="58"/>
    </row>
    <row r="36" spans="1:9" s="14" customFormat="1">
      <c r="A36" s="46">
        <v>23</v>
      </c>
      <c r="B36" s="351" t="s">
        <v>54</v>
      </c>
      <c r="C36" s="351"/>
      <c r="D36" s="351"/>
      <c r="E36" s="351"/>
      <c r="F36" s="351"/>
      <c r="G36" s="351"/>
      <c r="H36" s="50" t="str">
        <f>IF(I36&lt;0,"Refunded","Deducted")</f>
        <v>Deducted</v>
      </c>
      <c r="I36" s="50">
        <f>I32-I34</f>
        <v>35620</v>
      </c>
    </row>
    <row r="37" spans="1:9" s="14" customFormat="1">
      <c r="A37" s="81"/>
      <c r="B37" s="330" t="s">
        <v>55</v>
      </c>
      <c r="C37" s="331"/>
      <c r="D37" s="331"/>
      <c r="E37" s="331"/>
      <c r="F37" s="331"/>
      <c r="G37" s="332"/>
      <c r="H37" s="50"/>
      <c r="I37" s="50"/>
    </row>
    <row r="38" spans="1:9" s="14" customFormat="1" ht="30.75" customHeight="1">
      <c r="A38" s="59"/>
      <c r="B38" s="342" t="s">
        <v>155</v>
      </c>
      <c r="C38" s="343"/>
      <c r="D38" s="343"/>
      <c r="E38" s="343"/>
      <c r="F38" s="343"/>
      <c r="G38" s="344"/>
      <c r="H38" s="345">
        <f t="shared" ref="H38" si="0">$I$36</f>
        <v>35620</v>
      </c>
      <c r="I38" s="346"/>
    </row>
    <row r="39" spans="1:9" s="14" customFormat="1" ht="18.75">
      <c r="A39" s="340" t="s">
        <v>106</v>
      </c>
      <c r="B39" s="340"/>
      <c r="C39" s="340"/>
      <c r="D39" s="340"/>
      <c r="E39" s="340"/>
      <c r="F39" s="340"/>
      <c r="G39" s="340"/>
      <c r="H39" s="340"/>
      <c r="I39" s="340"/>
    </row>
    <row r="40" spans="1:9" s="14" customFormat="1" ht="15" customHeight="1">
      <c r="A40" s="333" t="s">
        <v>156</v>
      </c>
      <c r="B40" s="334"/>
      <c r="C40" s="334"/>
      <c r="D40" s="334"/>
      <c r="E40" s="334"/>
      <c r="F40" s="334"/>
      <c r="G40" s="334"/>
      <c r="H40" s="334"/>
      <c r="I40" s="335"/>
    </row>
    <row r="41" spans="1:9" s="14" customFormat="1" ht="15" customHeight="1">
      <c r="A41" s="336" t="s">
        <v>56</v>
      </c>
      <c r="B41" s="336"/>
      <c r="C41" s="336"/>
      <c r="D41" s="336"/>
      <c r="E41" s="336"/>
      <c r="F41" s="336"/>
      <c r="G41" s="336"/>
      <c r="H41" s="336"/>
      <c r="I41" s="336"/>
    </row>
    <row r="42" spans="1:9" s="14" customFormat="1" ht="15" customHeight="1">
      <c r="A42" s="323" t="s">
        <v>108</v>
      </c>
      <c r="B42" s="324"/>
      <c r="C42" s="324"/>
      <c r="D42" s="324"/>
      <c r="E42" s="324"/>
      <c r="F42" s="324"/>
      <c r="G42" s="324"/>
      <c r="H42" s="324"/>
      <c r="I42" s="325"/>
    </row>
    <row r="43" spans="1:9" s="14" customFormat="1" ht="15" customHeight="1">
      <c r="A43" s="337" t="s">
        <v>57</v>
      </c>
      <c r="B43" s="338"/>
      <c r="C43" s="338"/>
      <c r="D43" s="338"/>
      <c r="E43" s="338"/>
      <c r="F43" s="338"/>
      <c r="G43" s="338"/>
      <c r="H43" s="338"/>
      <c r="I43" s="339"/>
    </row>
    <row r="44" spans="1:9" s="14" customFormat="1" ht="25.5" customHeight="1">
      <c r="A44" s="103" t="s">
        <v>58</v>
      </c>
      <c r="B44" s="104"/>
      <c r="C44" s="329"/>
      <c r="D44" s="329"/>
      <c r="E44" s="329"/>
      <c r="F44" s="326" t="s">
        <v>109</v>
      </c>
      <c r="G44" s="327"/>
      <c r="H44" s="327"/>
      <c r="I44" s="327"/>
    </row>
    <row r="45" spans="1:9" s="14" customFormat="1" ht="16.5" customHeight="1">
      <c r="A45" s="341" t="s">
        <v>60</v>
      </c>
      <c r="B45" s="341"/>
      <c r="C45" s="321"/>
      <c r="D45" s="321"/>
      <c r="E45" s="321"/>
      <c r="F45" s="328"/>
      <c r="G45" s="328"/>
      <c r="H45" s="328"/>
      <c r="I45" s="328"/>
    </row>
    <row r="46" spans="1:9">
      <c r="A46" s="319" t="s">
        <v>115</v>
      </c>
      <c r="B46" s="320"/>
      <c r="C46" s="320"/>
      <c r="D46" s="320"/>
      <c r="E46" s="320"/>
      <c r="F46" s="320"/>
      <c r="G46" s="320"/>
      <c r="H46" s="320"/>
      <c r="I46" s="320"/>
    </row>
    <row r="47" spans="1:9" ht="36.75" customHeight="1">
      <c r="A47" s="320"/>
      <c r="B47" s="320"/>
      <c r="C47" s="320"/>
      <c r="D47" s="320"/>
      <c r="E47" s="320"/>
      <c r="F47" s="320"/>
      <c r="G47" s="320"/>
      <c r="H47" s="320"/>
      <c r="I47" s="320"/>
    </row>
    <row r="48" spans="1:9" ht="15.75" thickBot="1">
      <c r="G48" s="8"/>
    </row>
    <row r="49" spans="1:12" ht="27.75" thickBot="1">
      <c r="J49" s="304" t="s">
        <v>134</v>
      </c>
      <c r="K49" s="305"/>
      <c r="L49" s="306"/>
    </row>
    <row r="51" spans="1:12" ht="46.5">
      <c r="A51" s="307" t="s">
        <v>130</v>
      </c>
      <c r="B51" s="307"/>
      <c r="C51" s="307"/>
      <c r="D51" s="307"/>
      <c r="E51" s="307"/>
      <c r="F51" s="307"/>
      <c r="G51" s="307"/>
      <c r="H51" s="307"/>
      <c r="I51" s="307"/>
    </row>
  </sheetData>
  <mergeCells count="49">
    <mergeCell ref="J49:L49"/>
    <mergeCell ref="A51:I51"/>
    <mergeCell ref="B8:C8"/>
    <mergeCell ref="B1:G1"/>
    <mergeCell ref="B2:G2"/>
    <mergeCell ref="B6:G6"/>
    <mergeCell ref="B7:G7"/>
    <mergeCell ref="B4:G4"/>
    <mergeCell ref="B5:G5"/>
    <mergeCell ref="B3:G3"/>
    <mergeCell ref="B28:G28"/>
    <mergeCell ref="B29:G29"/>
    <mergeCell ref="B30:G30"/>
    <mergeCell ref="B14:F14"/>
    <mergeCell ref="B16:G16"/>
    <mergeCell ref="B18:G18"/>
    <mergeCell ref="B32:G32"/>
    <mergeCell ref="B34:G34"/>
    <mergeCell ref="B36:G36"/>
    <mergeCell ref="A31:G31"/>
    <mergeCell ref="A33:G33"/>
    <mergeCell ref="A7:A15"/>
    <mergeCell ref="A28:A30"/>
    <mergeCell ref="B13:G13"/>
    <mergeCell ref="B15:G15"/>
    <mergeCell ref="A17:G17"/>
    <mergeCell ref="A19:G19"/>
    <mergeCell ref="A21:G21"/>
    <mergeCell ref="A23:G23"/>
    <mergeCell ref="A27:G27"/>
    <mergeCell ref="B24:G24"/>
    <mergeCell ref="B26:G26"/>
    <mergeCell ref="B20:G20"/>
    <mergeCell ref="B22:G22"/>
    <mergeCell ref="A25:G25"/>
    <mergeCell ref="A46:I47"/>
    <mergeCell ref="C45:E45"/>
    <mergeCell ref="A35:G35"/>
    <mergeCell ref="A42:I42"/>
    <mergeCell ref="F44:I45"/>
    <mergeCell ref="C44:E44"/>
    <mergeCell ref="B37:G37"/>
    <mergeCell ref="A40:I40"/>
    <mergeCell ref="A41:I41"/>
    <mergeCell ref="A43:I43"/>
    <mergeCell ref="A39:I39"/>
    <mergeCell ref="A45:B45"/>
    <mergeCell ref="B38:G38"/>
    <mergeCell ref="H38:I38"/>
  </mergeCells>
  <conditionalFormatting sqref="I20:I27 I29:I35 H28:H29">
    <cfRule type="cellIs" dxfId="1" priority="1" stopIfTrue="1" operator="lessThan">
      <formula>0</formula>
    </cfRule>
  </conditionalFormatting>
  <hyperlinks>
    <hyperlink ref="A51:G51" r:id="rId1" display="www.kalvisolai.com"/>
    <hyperlink ref="J49" location="page1!A1" display="GO TO PAGE NO 1"/>
    <hyperlink ref="J49:L49" location="page3!A1" display="GO TO PAGE NO 3"/>
  </hyperlinks>
  <printOptions horizontalCentered="1"/>
  <pageMargins left="0.5" right="0.5" top="0.5" bottom="0.5" header="0.3" footer="0.3"/>
  <pageSetup paperSize="9" orientation="portrait" r:id="rId2"/>
</worksheet>
</file>

<file path=xl/worksheets/sheet5.xml><?xml version="1.0" encoding="utf-8"?>
<worksheet xmlns="http://schemas.openxmlformats.org/spreadsheetml/2006/main" xmlns:r="http://schemas.openxmlformats.org/officeDocument/2006/relationships">
  <sheetPr>
    <tabColor theme="9" tint="-0.499984740745262"/>
  </sheetPr>
  <dimension ref="A1:T45"/>
  <sheetViews>
    <sheetView topLeftCell="A16" zoomScaleSheetLayoutView="98" workbookViewId="0">
      <selection sqref="A1:G1"/>
    </sheetView>
  </sheetViews>
  <sheetFormatPr defaultRowHeight="15"/>
  <cols>
    <col min="2" max="2" width="15.140625" customWidth="1"/>
    <col min="3" max="3" width="19.42578125" customWidth="1"/>
    <col min="4" max="4" width="11" customWidth="1"/>
    <col min="5" max="5" width="10.28515625" customWidth="1"/>
    <col min="6" max="6" width="9.7109375" customWidth="1"/>
    <col min="7" max="7" width="10.42578125" customWidth="1"/>
    <col min="10" max="10" width="18.7109375" customWidth="1"/>
  </cols>
  <sheetData>
    <row r="1" spans="1:8" s="1" customFormat="1" ht="18.75">
      <c r="A1" s="366" t="s">
        <v>86</v>
      </c>
      <c r="B1" s="366"/>
      <c r="C1" s="366"/>
      <c r="D1" s="366"/>
      <c r="E1" s="366"/>
      <c r="F1" s="366"/>
      <c r="G1" s="366"/>
      <c r="H1" s="17"/>
    </row>
    <row r="2" spans="1:8" s="1" customFormat="1" ht="40.5" customHeight="1">
      <c r="A2" s="26" t="s">
        <v>77</v>
      </c>
      <c r="B2" s="27" t="s">
        <v>65</v>
      </c>
      <c r="C2" s="27" t="s">
        <v>76</v>
      </c>
      <c r="D2" s="39" t="s">
        <v>66</v>
      </c>
      <c r="E2" s="27" t="s">
        <v>67</v>
      </c>
      <c r="F2" s="27" t="s">
        <v>68</v>
      </c>
      <c r="G2" s="27" t="s">
        <v>90</v>
      </c>
      <c r="H2" s="17"/>
    </row>
    <row r="3" spans="1:8" s="1" customFormat="1">
      <c r="A3" s="28">
        <v>1</v>
      </c>
      <c r="B3" s="29"/>
      <c r="C3" s="29"/>
      <c r="D3" s="29"/>
      <c r="E3" s="29"/>
      <c r="F3" s="29"/>
      <c r="G3" s="30"/>
      <c r="H3" s="25"/>
    </row>
    <row r="4" spans="1:8" s="1" customFormat="1">
      <c r="A4" s="28">
        <v>2</v>
      </c>
      <c r="B4" s="29"/>
      <c r="C4" s="29"/>
      <c r="D4" s="29"/>
      <c r="E4" s="29"/>
      <c r="F4" s="29"/>
      <c r="G4" s="30"/>
      <c r="H4" s="2"/>
    </row>
    <row r="5" spans="1:8" s="1" customFormat="1">
      <c r="A5" s="28">
        <v>3</v>
      </c>
      <c r="B5" s="29"/>
      <c r="C5" s="29"/>
      <c r="D5" s="29"/>
      <c r="E5" s="29"/>
      <c r="F5" s="29"/>
      <c r="G5" s="30"/>
      <c r="H5" s="25"/>
    </row>
    <row r="6" spans="1:8" s="1" customFormat="1">
      <c r="A6" s="28">
        <v>4</v>
      </c>
      <c r="B6" s="29"/>
      <c r="C6" s="29"/>
      <c r="D6" s="29"/>
      <c r="E6" s="29"/>
      <c r="F6" s="29"/>
      <c r="G6" s="30"/>
      <c r="H6" s="25"/>
    </row>
    <row r="7" spans="1:8" s="1" customFormat="1">
      <c r="A7" s="28">
        <v>5</v>
      </c>
      <c r="B7" s="29"/>
      <c r="C7" s="29"/>
      <c r="D7" s="29"/>
      <c r="E7" s="29"/>
      <c r="F7" s="29"/>
      <c r="G7" s="30"/>
      <c r="H7" s="25"/>
    </row>
    <row r="8" spans="1:8" s="1" customFormat="1" ht="18.75">
      <c r="A8" s="366" t="s">
        <v>110</v>
      </c>
      <c r="B8" s="366"/>
      <c r="C8" s="366"/>
      <c r="D8" s="366"/>
      <c r="E8" s="366"/>
      <c r="F8" s="366"/>
      <c r="G8" s="366"/>
      <c r="H8" s="25"/>
    </row>
    <row r="9" spans="1:8" s="1" customFormat="1">
      <c r="A9" s="28">
        <v>1</v>
      </c>
      <c r="B9" s="29"/>
      <c r="C9" s="29"/>
      <c r="D9" s="29"/>
      <c r="E9" s="29"/>
      <c r="F9" s="29"/>
      <c r="G9" s="30"/>
      <c r="H9" s="25"/>
    </row>
    <row r="10" spans="1:8" s="1" customFormat="1">
      <c r="A10" s="26">
        <v>2</v>
      </c>
      <c r="B10" s="29"/>
      <c r="C10" s="29"/>
      <c r="D10" s="29"/>
      <c r="E10" s="29"/>
      <c r="F10" s="29"/>
      <c r="G10" s="30"/>
      <c r="H10" s="17"/>
    </row>
    <row r="11" spans="1:8" s="1" customFormat="1">
      <c r="A11" s="26">
        <v>3</v>
      </c>
      <c r="B11" s="31"/>
      <c r="C11" s="31"/>
      <c r="D11" s="31"/>
      <c r="E11" s="31"/>
      <c r="F11" s="31"/>
      <c r="G11" s="30"/>
    </row>
    <row r="12" spans="1:8" s="1" customFormat="1">
      <c r="A12" s="26">
        <v>4</v>
      </c>
      <c r="B12" s="31"/>
      <c r="C12" s="31"/>
      <c r="D12" s="31"/>
      <c r="E12" s="31"/>
      <c r="F12" s="31"/>
      <c r="G12" s="30"/>
      <c r="H12" s="17"/>
    </row>
    <row r="13" spans="1:8" s="1" customFormat="1">
      <c r="A13" s="32"/>
      <c r="B13" s="31"/>
      <c r="C13" s="31"/>
      <c r="D13" s="31"/>
      <c r="E13" s="31"/>
      <c r="F13" s="33" t="s">
        <v>8</v>
      </c>
      <c r="G13" s="34"/>
    </row>
    <row r="14" spans="1:8" s="1" customFormat="1" ht="16.5" customHeight="1">
      <c r="A14" s="366" t="s">
        <v>69</v>
      </c>
      <c r="B14" s="366"/>
      <c r="C14" s="366"/>
      <c r="D14" s="366"/>
      <c r="E14" s="366"/>
      <c r="F14" s="366"/>
      <c r="G14" s="366"/>
      <c r="H14" s="17"/>
    </row>
    <row r="15" spans="1:8" s="1" customFormat="1" ht="15.75">
      <c r="A15" s="32" t="s">
        <v>77</v>
      </c>
      <c r="B15" s="259" t="s">
        <v>70</v>
      </c>
      <c r="C15" s="259"/>
      <c r="D15" s="259"/>
      <c r="E15" s="35" t="s">
        <v>71</v>
      </c>
      <c r="F15" s="36" t="s">
        <v>72</v>
      </c>
      <c r="G15" s="35" t="s">
        <v>20</v>
      </c>
    </row>
    <row r="16" spans="1:8" s="1" customFormat="1">
      <c r="A16" s="32"/>
      <c r="B16" s="359"/>
      <c r="C16" s="359"/>
      <c r="D16" s="359"/>
      <c r="E16" s="32"/>
      <c r="F16" s="32"/>
      <c r="G16" s="32"/>
      <c r="H16" s="17"/>
    </row>
    <row r="17" spans="1:8" s="1" customFormat="1">
      <c r="A17" s="32"/>
      <c r="B17" s="359"/>
      <c r="C17" s="359"/>
      <c r="D17" s="359"/>
      <c r="E17" s="32"/>
      <c r="F17" s="32"/>
      <c r="G17" s="32"/>
    </row>
    <row r="18" spans="1:8" s="1" customFormat="1">
      <c r="A18" s="32"/>
      <c r="B18" s="359"/>
      <c r="C18" s="359"/>
      <c r="D18" s="359"/>
      <c r="E18" s="32"/>
      <c r="F18" s="32"/>
      <c r="G18" s="32"/>
      <c r="H18" s="17"/>
    </row>
    <row r="19" spans="1:8" s="1" customFormat="1">
      <c r="A19" s="32"/>
      <c r="B19" s="359"/>
      <c r="C19" s="359"/>
      <c r="D19" s="359"/>
      <c r="E19" s="32"/>
      <c r="F19" s="32"/>
      <c r="G19" s="32"/>
      <c r="H19" s="17"/>
    </row>
    <row r="20" spans="1:8" s="1" customFormat="1">
      <c r="A20" s="32"/>
      <c r="B20" s="359"/>
      <c r="C20" s="359"/>
      <c r="D20" s="359"/>
      <c r="E20" s="32"/>
      <c r="F20" s="37" t="s">
        <v>8</v>
      </c>
      <c r="G20" s="38">
        <f>SUM(G16:G19)</f>
        <v>0</v>
      </c>
    </row>
    <row r="21" spans="1:8" s="1" customFormat="1" ht="16.5" customHeight="1">
      <c r="A21" s="366" t="s">
        <v>69</v>
      </c>
      <c r="B21" s="366"/>
      <c r="C21" s="366"/>
      <c r="D21" s="366"/>
      <c r="E21" s="366"/>
      <c r="F21" s="366"/>
      <c r="G21" s="366"/>
      <c r="H21" s="17"/>
    </row>
    <row r="22" spans="1:8" s="1" customFormat="1" ht="38.25">
      <c r="A22" s="32" t="s">
        <v>77</v>
      </c>
      <c r="B22" s="361" t="s">
        <v>73</v>
      </c>
      <c r="C22" s="361"/>
      <c r="D22" s="361"/>
      <c r="E22" s="39" t="s">
        <v>74</v>
      </c>
      <c r="F22" s="39" t="s">
        <v>75</v>
      </c>
      <c r="G22" s="40" t="s">
        <v>20</v>
      </c>
      <c r="H22" s="17"/>
    </row>
    <row r="23" spans="1:8" s="1" customFormat="1" ht="15.75">
      <c r="A23" s="32"/>
      <c r="B23" s="361"/>
      <c r="C23" s="361"/>
      <c r="D23" s="361"/>
      <c r="E23" s="40"/>
      <c r="F23" s="40"/>
      <c r="G23" s="40"/>
    </row>
    <row r="24" spans="1:8" s="1" customFormat="1" ht="15.75">
      <c r="A24" s="32"/>
      <c r="B24" s="361"/>
      <c r="C24" s="361"/>
      <c r="D24" s="361"/>
      <c r="E24" s="40"/>
      <c r="F24" s="40"/>
      <c r="G24" s="40"/>
      <c r="H24" s="17"/>
    </row>
    <row r="25" spans="1:8" s="1" customFormat="1" ht="15.75">
      <c r="A25" s="32"/>
      <c r="B25" s="361"/>
      <c r="C25" s="361"/>
      <c r="D25" s="361"/>
      <c r="E25" s="40"/>
      <c r="F25" s="40"/>
      <c r="G25" s="40"/>
      <c r="H25" s="17"/>
    </row>
    <row r="26" spans="1:8" s="1" customFormat="1" ht="15.75">
      <c r="A26" s="32"/>
      <c r="B26" s="361"/>
      <c r="C26" s="361"/>
      <c r="D26" s="361"/>
      <c r="E26" s="40"/>
      <c r="F26" s="40"/>
      <c r="G26" s="40"/>
      <c r="H26" s="17"/>
    </row>
    <row r="27" spans="1:8" s="1" customFormat="1">
      <c r="A27" s="32"/>
      <c r="B27" s="359"/>
      <c r="C27" s="359"/>
      <c r="D27" s="359"/>
      <c r="E27" s="32"/>
      <c r="F27" s="37" t="s">
        <v>8</v>
      </c>
      <c r="G27" s="38">
        <f>SUM(G23:G26)</f>
        <v>0</v>
      </c>
      <c r="H27" s="17"/>
    </row>
    <row r="28" spans="1:8" s="1" customFormat="1" ht="18.75">
      <c r="A28" s="357" t="s">
        <v>166</v>
      </c>
      <c r="B28" s="357"/>
      <c r="C28" s="357"/>
      <c r="D28" s="357"/>
      <c r="E28" s="357"/>
      <c r="F28" s="357"/>
      <c r="G28" s="357"/>
      <c r="H28" s="17"/>
    </row>
    <row r="29" spans="1:8" s="1" customFormat="1">
      <c r="A29" s="356" t="s">
        <v>77</v>
      </c>
      <c r="B29" s="362" t="s">
        <v>78</v>
      </c>
      <c r="C29" s="356"/>
      <c r="D29" s="362" t="s">
        <v>79</v>
      </c>
      <c r="E29" s="356"/>
      <c r="F29" s="362" t="s">
        <v>80</v>
      </c>
      <c r="G29" s="362" t="s">
        <v>81</v>
      </c>
      <c r="H29" s="17"/>
    </row>
    <row r="30" spans="1:8" s="1" customFormat="1">
      <c r="A30" s="356"/>
      <c r="B30" s="356"/>
      <c r="C30" s="356"/>
      <c r="D30" s="356"/>
      <c r="E30" s="356"/>
      <c r="F30" s="356"/>
      <c r="G30" s="356"/>
      <c r="H30" s="17"/>
    </row>
    <row r="31" spans="1:8" s="1" customFormat="1">
      <c r="A31" s="41"/>
      <c r="B31" s="360"/>
      <c r="C31" s="360"/>
      <c r="D31" s="360"/>
      <c r="E31" s="360"/>
      <c r="F31" s="42"/>
      <c r="G31" s="29"/>
      <c r="H31" s="17"/>
    </row>
    <row r="32" spans="1:8" s="1" customFormat="1">
      <c r="A32" s="41"/>
      <c r="B32" s="356"/>
      <c r="C32" s="356"/>
      <c r="D32" s="360"/>
      <c r="E32" s="360"/>
      <c r="F32" s="42"/>
      <c r="G32" s="29"/>
      <c r="H32" s="17"/>
    </row>
    <row r="33" spans="1:20" s="1" customFormat="1">
      <c r="A33" s="41"/>
      <c r="B33" s="356"/>
      <c r="C33" s="356"/>
      <c r="D33" s="356"/>
      <c r="E33" s="356"/>
      <c r="F33" s="42"/>
      <c r="G33" s="29"/>
    </row>
    <row r="34" spans="1:20" s="1" customFormat="1">
      <c r="A34" s="29"/>
      <c r="B34" s="356"/>
      <c r="C34" s="356"/>
      <c r="D34" s="356"/>
      <c r="E34" s="356"/>
      <c r="F34" s="41" t="s">
        <v>8</v>
      </c>
      <c r="G34" s="43">
        <f>SUM(G31:G33)</f>
        <v>0</v>
      </c>
      <c r="H34" s="17"/>
    </row>
    <row r="35" spans="1:20" s="1" customFormat="1" ht="18.75">
      <c r="A35" s="357" t="s">
        <v>82</v>
      </c>
      <c r="B35" s="357"/>
      <c r="C35" s="357"/>
      <c r="D35" s="357"/>
      <c r="E35" s="357"/>
      <c r="F35" s="357"/>
      <c r="G35" s="357"/>
      <c r="H35" s="17"/>
    </row>
    <row r="36" spans="1:20" s="1" customFormat="1" ht="28.5">
      <c r="A36" s="28" t="s">
        <v>77</v>
      </c>
      <c r="B36" s="28" t="s">
        <v>83</v>
      </c>
      <c r="C36" s="356" t="s">
        <v>84</v>
      </c>
      <c r="D36" s="356"/>
      <c r="E36" s="28" t="s">
        <v>85</v>
      </c>
      <c r="F36" s="44" t="s">
        <v>87</v>
      </c>
      <c r="G36" s="28" t="s">
        <v>20</v>
      </c>
      <c r="H36" s="17"/>
    </row>
    <row r="37" spans="1:20" s="1" customFormat="1">
      <c r="A37" s="29"/>
      <c r="B37" s="29"/>
      <c r="C37" s="356"/>
      <c r="D37" s="356"/>
      <c r="E37" s="41"/>
      <c r="F37" s="41"/>
      <c r="G37" s="41"/>
    </row>
    <row r="38" spans="1:20" s="1" customFormat="1">
      <c r="A38" s="29"/>
      <c r="B38" s="29"/>
      <c r="C38" s="356"/>
      <c r="D38" s="356"/>
      <c r="E38" s="41"/>
      <c r="F38" s="41"/>
      <c r="G38" s="41"/>
    </row>
    <row r="39" spans="1:20" s="1" customFormat="1">
      <c r="A39" s="29"/>
      <c r="B39" s="29"/>
      <c r="C39" s="356"/>
      <c r="D39" s="356"/>
      <c r="E39" s="41"/>
      <c r="F39" s="41" t="s">
        <v>8</v>
      </c>
      <c r="G39" s="43">
        <f>G37+G38</f>
        <v>0</v>
      </c>
      <c r="H39" s="17"/>
    </row>
    <row r="40" spans="1:20" s="1" customFormat="1">
      <c r="A40" s="358" t="s">
        <v>88</v>
      </c>
      <c r="B40" s="358"/>
      <c r="C40" s="359"/>
      <c r="D40" s="359"/>
      <c r="E40" s="359" t="s">
        <v>59</v>
      </c>
      <c r="F40" s="359"/>
      <c r="G40" s="359"/>
      <c r="H40" s="17"/>
    </row>
    <row r="41" spans="1:20" s="1" customFormat="1">
      <c r="A41" s="358" t="s">
        <v>89</v>
      </c>
      <c r="B41" s="358"/>
      <c r="C41" s="359"/>
      <c r="D41" s="359"/>
      <c r="E41" s="359"/>
      <c r="F41" s="359"/>
      <c r="G41" s="359"/>
      <c r="H41" s="17"/>
    </row>
    <row r="42" spans="1:20">
      <c r="A42" s="320"/>
      <c r="B42" s="320"/>
      <c r="C42" s="320"/>
      <c r="D42" s="320"/>
      <c r="E42" s="359"/>
      <c r="F42" s="359"/>
      <c r="G42" s="359"/>
      <c r="H42" s="4"/>
    </row>
    <row r="43" spans="1:20" ht="15.75" thickBot="1">
      <c r="A43" s="7"/>
      <c r="B43" s="7"/>
      <c r="C43" s="7"/>
      <c r="D43" s="7"/>
      <c r="E43" s="7"/>
      <c r="F43" s="7"/>
      <c r="G43" s="7"/>
    </row>
    <row r="44" spans="1:20" ht="24" thickBot="1">
      <c r="H44" s="363" t="s">
        <v>135</v>
      </c>
      <c r="I44" s="364"/>
      <c r="J44" s="365"/>
    </row>
    <row r="45" spans="1:20" ht="46.5">
      <c r="A45" s="307" t="s">
        <v>130</v>
      </c>
      <c r="B45" s="307"/>
      <c r="C45" s="307"/>
      <c r="D45" s="307"/>
      <c r="E45" s="307"/>
      <c r="F45" s="307"/>
      <c r="G45" s="307"/>
      <c r="H45" s="83"/>
      <c r="I45" s="83"/>
      <c r="J45" s="83"/>
      <c r="K45" s="83"/>
      <c r="L45" s="83"/>
      <c r="M45" s="83"/>
      <c r="N45" s="83"/>
      <c r="O45" s="83"/>
      <c r="P45" s="83"/>
      <c r="Q45" s="83"/>
      <c r="R45" s="83"/>
      <c r="S45" s="83"/>
      <c r="T45" s="83"/>
    </row>
  </sheetData>
  <protectedRanges>
    <protectedRange password="953C" sqref="G27" name="Range4"/>
    <protectedRange password="953C" sqref="G20" name="Range3"/>
  </protectedRanges>
  <mergeCells count="43">
    <mergeCell ref="H44:J44"/>
    <mergeCell ref="A45:G45"/>
    <mergeCell ref="B24:D24"/>
    <mergeCell ref="A1:G1"/>
    <mergeCell ref="B15:D15"/>
    <mergeCell ref="B16:D16"/>
    <mergeCell ref="B17:D17"/>
    <mergeCell ref="B18:D18"/>
    <mergeCell ref="B19:D19"/>
    <mergeCell ref="B20:D20"/>
    <mergeCell ref="B22:D22"/>
    <mergeCell ref="B23:D23"/>
    <mergeCell ref="A14:G14"/>
    <mergeCell ref="A21:G21"/>
    <mergeCell ref="A8:G8"/>
    <mergeCell ref="B25:D25"/>
    <mergeCell ref="B26:D26"/>
    <mergeCell ref="B27:D27"/>
    <mergeCell ref="A28:G28"/>
    <mergeCell ref="A29:A30"/>
    <mergeCell ref="B29:C30"/>
    <mergeCell ref="D29:E30"/>
    <mergeCell ref="F29:F30"/>
    <mergeCell ref="G29:G30"/>
    <mergeCell ref="B31:C31"/>
    <mergeCell ref="D31:E31"/>
    <mergeCell ref="B32:C32"/>
    <mergeCell ref="D32:E32"/>
    <mergeCell ref="B33:C33"/>
    <mergeCell ref="D33:E33"/>
    <mergeCell ref="A40:B40"/>
    <mergeCell ref="A41:B41"/>
    <mergeCell ref="C40:D40"/>
    <mergeCell ref="C41:D41"/>
    <mergeCell ref="E40:G42"/>
    <mergeCell ref="A42:D42"/>
    <mergeCell ref="C39:D39"/>
    <mergeCell ref="B34:C34"/>
    <mergeCell ref="D34:E34"/>
    <mergeCell ref="A35:G35"/>
    <mergeCell ref="C36:D36"/>
    <mergeCell ref="C37:D37"/>
    <mergeCell ref="C38:D38"/>
  </mergeCells>
  <hyperlinks>
    <hyperlink ref="A45:T45" r:id="rId1" display="www.kalvisolai.com"/>
    <hyperlink ref="H44" location="page1!A1" display="GO TO PAGE NO 1"/>
    <hyperlink ref="H44:J44" location="'page4-bill drawn'!A1" display="GO TO PAGE NO 4 "/>
  </hyperlinks>
  <printOptions horizontalCentered="1"/>
  <pageMargins left="0.70866141732283505" right="0.70866141732283505" top="0.74803149606299202" bottom="0.74803149606299202" header="0.31496062992126" footer="0.31496062992126"/>
  <pageSetup paperSize="9" orientation="portrait" r:id="rId2"/>
</worksheet>
</file>

<file path=xl/worksheets/sheet6.xml><?xml version="1.0" encoding="utf-8"?>
<worksheet xmlns="http://schemas.openxmlformats.org/spreadsheetml/2006/main" xmlns:r="http://schemas.openxmlformats.org/officeDocument/2006/relationships">
  <sheetPr>
    <tabColor theme="6" tint="-0.249977111117893"/>
    <pageSetUpPr fitToPage="1"/>
  </sheetPr>
  <dimension ref="A1:AC37"/>
  <sheetViews>
    <sheetView topLeftCell="A4" zoomScale="85" zoomScaleNormal="85" zoomScaleSheetLayoutView="98" workbookViewId="0">
      <selection sqref="A1:T1"/>
    </sheetView>
  </sheetViews>
  <sheetFormatPr defaultRowHeight="15.75"/>
  <cols>
    <col min="1" max="1" width="9.140625" style="9"/>
    <col min="2" max="2" width="8.85546875" style="9" customWidth="1"/>
    <col min="3" max="3" width="7.85546875" style="9" customWidth="1"/>
    <col min="4" max="4" width="7.42578125" style="9" customWidth="1"/>
    <col min="5" max="5" width="9.140625" style="9"/>
    <col min="6" max="6" width="8.28515625" style="9" customWidth="1"/>
    <col min="7" max="7" width="7.7109375" style="9" customWidth="1"/>
    <col min="8" max="9" width="7.5703125" style="9" customWidth="1"/>
    <col min="10" max="10" width="6.85546875" style="9" customWidth="1"/>
    <col min="11" max="12" width="9.140625" style="9"/>
    <col min="13" max="13" width="7.5703125" style="9" customWidth="1"/>
    <col min="14" max="14" width="6.140625" style="9" customWidth="1"/>
    <col min="15" max="15" width="9.140625" style="9"/>
    <col min="16" max="16" width="7.7109375" style="9" customWidth="1"/>
    <col min="17" max="17" width="8.85546875" style="9" customWidth="1"/>
    <col min="18" max="18" width="7.28515625" style="9" customWidth="1"/>
    <col min="19" max="19" width="8.7109375" style="9" customWidth="1"/>
    <col min="20" max="20" width="8.5703125" style="9" customWidth="1"/>
    <col min="21" max="21" width="13" style="9" customWidth="1"/>
    <col min="22" max="22" width="6.5703125" style="9" customWidth="1"/>
    <col min="23" max="23" width="19.140625" style="9" customWidth="1"/>
    <col min="24" max="16384" width="9.140625" style="9"/>
  </cols>
  <sheetData>
    <row r="1" spans="1:29" s="15" customFormat="1" ht="32.25" customHeight="1">
      <c r="A1" s="383" t="s">
        <v>316</v>
      </c>
      <c r="B1" s="383"/>
      <c r="C1" s="383"/>
      <c r="D1" s="383"/>
      <c r="E1" s="383"/>
      <c r="F1" s="383"/>
      <c r="G1" s="383"/>
      <c r="H1" s="383"/>
      <c r="I1" s="383"/>
      <c r="J1" s="383"/>
      <c r="K1" s="383"/>
      <c r="L1" s="383"/>
      <c r="M1" s="383"/>
      <c r="N1" s="383"/>
      <c r="O1" s="383"/>
      <c r="P1" s="383"/>
      <c r="Q1" s="383"/>
      <c r="R1" s="383"/>
      <c r="S1" s="383"/>
      <c r="T1" s="383"/>
    </row>
    <row r="2" spans="1:29" s="15" customFormat="1" ht="38.25" customHeight="1">
      <c r="A2" s="384" t="s">
        <v>16</v>
      </c>
      <c r="B2" s="384"/>
      <c r="C2" s="389" t="str">
        <f>'ENTRY PAGE'!$C$2</f>
        <v>BARATHIRAJA R</v>
      </c>
      <c r="D2" s="390"/>
      <c r="E2" s="390"/>
      <c r="F2" s="391"/>
      <c r="G2" s="370" t="s">
        <v>141</v>
      </c>
      <c r="H2" s="371"/>
      <c r="I2" s="392" t="str">
        <f>'ENTRY PAGE'!$C$3</f>
        <v>B.T ASSISTANT (TAMIL)</v>
      </c>
      <c r="J2" s="393"/>
      <c r="K2" s="393"/>
      <c r="L2" s="393"/>
      <c r="M2" s="393"/>
      <c r="N2" s="394"/>
      <c r="O2" s="385" t="s">
        <v>131</v>
      </c>
      <c r="P2" s="386"/>
      <c r="Q2" s="387"/>
      <c r="R2" s="374" t="str">
        <f>'ENTRY PAGE'!$C$4</f>
        <v>7036522/EDN</v>
      </c>
      <c r="S2" s="375"/>
      <c r="T2" s="376"/>
      <c r="U2" s="177"/>
    </row>
    <row r="3" spans="1:29" s="15" customFormat="1" ht="32.25" customHeight="1">
      <c r="A3" s="384" t="s">
        <v>128</v>
      </c>
      <c r="B3" s="384"/>
      <c r="C3" s="374" t="str">
        <f>'ENTRY PAGE'!$C$5</f>
        <v>GHSS, PERANI, VPM DT</v>
      </c>
      <c r="D3" s="375"/>
      <c r="E3" s="375"/>
      <c r="F3" s="375"/>
      <c r="G3" s="375"/>
      <c r="H3" s="375"/>
      <c r="I3" s="376"/>
      <c r="J3" s="377" t="s">
        <v>249</v>
      </c>
      <c r="K3" s="378"/>
      <c r="L3" s="372" t="str">
        <f>'ENTRY PAGE'!$C$6</f>
        <v>1231 2312 3333</v>
      </c>
      <c r="M3" s="372"/>
      <c r="N3" s="372"/>
      <c r="O3" s="385" t="s">
        <v>137</v>
      </c>
      <c r="P3" s="386"/>
      <c r="Q3" s="387"/>
      <c r="R3" s="374" t="str">
        <f>'ENTRY PAGE'!$C$7</f>
        <v>AOWPB3877L</v>
      </c>
      <c r="S3" s="375"/>
      <c r="T3" s="376"/>
      <c r="U3" s="177"/>
      <c r="V3" s="367" t="s">
        <v>243</v>
      </c>
    </row>
    <row r="4" spans="1:29" s="15" customFormat="1" ht="18.75" customHeight="1">
      <c r="A4" s="388" t="s">
        <v>112</v>
      </c>
      <c r="B4" s="388"/>
      <c r="C4" s="388"/>
      <c r="D4" s="388"/>
      <c r="E4" s="388"/>
      <c r="F4" s="388"/>
      <c r="G4" s="388"/>
      <c r="H4" s="388"/>
      <c r="I4" s="388"/>
      <c r="J4" s="388"/>
      <c r="K4" s="388"/>
      <c r="L4" s="388" t="s">
        <v>113</v>
      </c>
      <c r="M4" s="388"/>
      <c r="N4" s="388"/>
      <c r="O4" s="388"/>
      <c r="P4" s="388"/>
      <c r="Q4" s="388"/>
      <c r="R4" s="388"/>
      <c r="S4" s="388"/>
      <c r="T4" s="388"/>
      <c r="U4" s="177"/>
      <c r="V4" s="368"/>
    </row>
    <row r="5" spans="1:29" s="15" customFormat="1" ht="33.75" customHeight="1">
      <c r="A5" s="20" t="s">
        <v>9</v>
      </c>
      <c r="B5" s="21" t="s">
        <v>0</v>
      </c>
      <c r="C5" s="22" t="s">
        <v>97</v>
      </c>
      <c r="D5" s="21" t="s">
        <v>98</v>
      </c>
      <c r="E5" s="21" t="s">
        <v>1</v>
      </c>
      <c r="F5" s="21" t="s">
        <v>2</v>
      </c>
      <c r="G5" s="21" t="s">
        <v>3</v>
      </c>
      <c r="H5" s="22" t="s">
        <v>111</v>
      </c>
      <c r="I5" s="21" t="s">
        <v>96</v>
      </c>
      <c r="J5" s="21" t="s">
        <v>4</v>
      </c>
      <c r="K5" s="21" t="s">
        <v>5</v>
      </c>
      <c r="L5" s="22" t="s">
        <v>91</v>
      </c>
      <c r="M5" s="225" t="s">
        <v>92</v>
      </c>
      <c r="N5" s="21" t="s">
        <v>6</v>
      </c>
      <c r="O5" s="21" t="s">
        <v>10</v>
      </c>
      <c r="P5" s="22" t="s">
        <v>7</v>
      </c>
      <c r="Q5" s="21" t="s">
        <v>93</v>
      </c>
      <c r="R5" s="21"/>
      <c r="S5" s="21" t="s">
        <v>11</v>
      </c>
      <c r="T5" s="22" t="s">
        <v>12</v>
      </c>
      <c r="U5" s="177"/>
      <c r="V5" s="368"/>
    </row>
    <row r="6" spans="1:29" s="15" customFormat="1" ht="15" customHeight="1">
      <c r="A6" s="163">
        <v>44256</v>
      </c>
      <c r="B6" s="92">
        <f>'ENTRY PAGE'!$C$9</f>
        <v>67900</v>
      </c>
      <c r="C6" s="172">
        <f>'ENTRY PAGE'!$C$22</f>
        <v>0</v>
      </c>
      <c r="D6" s="111">
        <f>'ENTRY PAGE'!$C$34</f>
        <v>0</v>
      </c>
      <c r="E6" s="111">
        <f>ROUND((B6+C6+D6)*17/100,0)</f>
        <v>11543</v>
      </c>
      <c r="F6" s="111">
        <f>'ENTRY PAGE'!$C$36</f>
        <v>3400</v>
      </c>
      <c r="G6" s="111">
        <v>300</v>
      </c>
      <c r="H6" s="111">
        <v>0</v>
      </c>
      <c r="I6" s="111">
        <v>0</v>
      </c>
      <c r="J6" s="111">
        <v>0</v>
      </c>
      <c r="K6" s="76">
        <f>SUM(B6:J6)</f>
        <v>83143</v>
      </c>
      <c r="L6" s="111">
        <f>ROUND((B6+C6+D6+E6)*10/100,0)</f>
        <v>7944</v>
      </c>
      <c r="M6" s="111">
        <v>70</v>
      </c>
      <c r="N6" s="111">
        <v>60</v>
      </c>
      <c r="O6" s="111">
        <v>180</v>
      </c>
      <c r="P6" s="111">
        <f>'ENTRY PAGE'!$C$86</f>
        <v>0</v>
      </c>
      <c r="Q6" s="111">
        <f>'ENTRY PAGE'!$C$99</f>
        <v>670</v>
      </c>
      <c r="R6" s="111"/>
      <c r="S6" s="111">
        <f>'ENTRY PAGE'!$C$73</f>
        <v>0</v>
      </c>
      <c r="T6" s="111">
        <f>'ENTRY PAGE'!$E$73</f>
        <v>0</v>
      </c>
      <c r="U6" s="177"/>
      <c r="V6" s="368"/>
    </row>
    <row r="7" spans="1:29" s="15" customFormat="1" ht="15" customHeight="1">
      <c r="A7" s="163">
        <v>44287</v>
      </c>
      <c r="B7" s="92">
        <f>'ENTRY PAGE'!$C$10</f>
        <v>67900</v>
      </c>
      <c r="C7" s="174">
        <f>'ENTRY PAGE'!$C$23</f>
        <v>0</v>
      </c>
      <c r="D7" s="92">
        <f>$D$6</f>
        <v>0</v>
      </c>
      <c r="E7" s="111">
        <f t="shared" ref="E7:E15" si="0">ROUND((B7+C7+D7)*17/100,0)</f>
        <v>11543</v>
      </c>
      <c r="F7" s="111">
        <f>'ENTRY PAGE'!$C$37</f>
        <v>3400</v>
      </c>
      <c r="G7" s="92">
        <f>$G$6</f>
        <v>300</v>
      </c>
      <c r="H7" s="92">
        <f>$H$6</f>
        <v>0</v>
      </c>
      <c r="I7" s="92">
        <f>$I$6</f>
        <v>0</v>
      </c>
      <c r="J7" s="92">
        <f>$J$6</f>
        <v>0</v>
      </c>
      <c r="K7" s="76">
        <f t="shared" ref="K7:K18" si="1">SUM(B7:J7)</f>
        <v>83143</v>
      </c>
      <c r="L7" s="111">
        <f>ROUND((B7+C7+D7+E7)*10/100,0)</f>
        <v>7944</v>
      </c>
      <c r="M7" s="92">
        <f>$M$6</f>
        <v>70</v>
      </c>
      <c r="N7" s="92">
        <v>60</v>
      </c>
      <c r="O7" s="111">
        <v>180</v>
      </c>
      <c r="P7" s="92">
        <f>'ENTRY PAGE'!$C$87</f>
        <v>0</v>
      </c>
      <c r="Q7" s="111">
        <f>'ENTRY PAGE'!$C$99</f>
        <v>670</v>
      </c>
      <c r="R7" s="92"/>
      <c r="S7" s="92">
        <f>'ENTRY PAGE'!$C$74</f>
        <v>0</v>
      </c>
      <c r="T7" s="92">
        <f>'ENTRY PAGE'!$E$74</f>
        <v>0</v>
      </c>
      <c r="U7" s="177"/>
      <c r="V7" s="368"/>
    </row>
    <row r="8" spans="1:29" s="15" customFormat="1" ht="15" customHeight="1">
      <c r="A8" s="163">
        <v>44317</v>
      </c>
      <c r="B8" s="92">
        <f>'ENTRY PAGE'!$C$11</f>
        <v>67900</v>
      </c>
      <c r="C8" s="173">
        <f>'ENTRY PAGE'!$C$24</f>
        <v>0</v>
      </c>
      <c r="D8" s="92">
        <f t="shared" ref="D8:D17" si="2">$D$6</f>
        <v>0</v>
      </c>
      <c r="E8" s="111">
        <f t="shared" si="0"/>
        <v>11543</v>
      </c>
      <c r="F8" s="111">
        <f>'ENTRY PAGE'!$C$38</f>
        <v>3400</v>
      </c>
      <c r="G8" s="92">
        <f t="shared" ref="G8:G13" si="3">$G$6</f>
        <v>300</v>
      </c>
      <c r="H8" s="92">
        <f t="shared" ref="H8:H17" si="4">$H$6</f>
        <v>0</v>
      </c>
      <c r="I8" s="92">
        <f t="shared" ref="I8:I17" si="5">$I$6</f>
        <v>0</v>
      </c>
      <c r="J8" s="92">
        <f t="shared" ref="J8:J17" si="6">$J$6</f>
        <v>0</v>
      </c>
      <c r="K8" s="76">
        <f t="shared" si="1"/>
        <v>83143</v>
      </c>
      <c r="L8" s="111">
        <f t="shared" ref="L8:L17" si="7">ROUND((B8+C8+D8+E8)*10/100,0)</f>
        <v>7944</v>
      </c>
      <c r="M8" s="92">
        <f t="shared" ref="M8:M17" si="8">$M$6</f>
        <v>70</v>
      </c>
      <c r="N8" s="92">
        <v>60</v>
      </c>
      <c r="O8" s="111">
        <v>180</v>
      </c>
      <c r="P8" s="92">
        <f>'ENTRY PAGE'!$C$88</f>
        <v>0</v>
      </c>
      <c r="Q8" s="111">
        <f>'ENTRY PAGE'!$C$99</f>
        <v>670</v>
      </c>
      <c r="R8" s="92"/>
      <c r="S8" s="92">
        <f>'ENTRY PAGE'!$C$75</f>
        <v>0</v>
      </c>
      <c r="T8" s="92">
        <f>'ENTRY PAGE'!$E$75</f>
        <v>0</v>
      </c>
      <c r="U8" s="177"/>
      <c r="V8" s="368"/>
    </row>
    <row r="9" spans="1:29" s="15" customFormat="1" ht="15" customHeight="1">
      <c r="A9" s="163">
        <v>44348</v>
      </c>
      <c r="B9" s="92">
        <f>'ENTRY PAGE'!$C$12</f>
        <v>67900</v>
      </c>
      <c r="C9" s="173">
        <f>'ENTRY PAGE'!$C$25</f>
        <v>0</v>
      </c>
      <c r="D9" s="92">
        <f t="shared" si="2"/>
        <v>0</v>
      </c>
      <c r="E9" s="111">
        <f t="shared" si="0"/>
        <v>11543</v>
      </c>
      <c r="F9" s="111">
        <f>'ENTRY PAGE'!$C$39</f>
        <v>3400</v>
      </c>
      <c r="G9" s="92">
        <f t="shared" si="3"/>
        <v>300</v>
      </c>
      <c r="H9" s="92">
        <f t="shared" si="4"/>
        <v>0</v>
      </c>
      <c r="I9" s="92">
        <f t="shared" si="5"/>
        <v>0</v>
      </c>
      <c r="J9" s="92">
        <f t="shared" si="6"/>
        <v>0</v>
      </c>
      <c r="K9" s="76">
        <f t="shared" si="1"/>
        <v>83143</v>
      </c>
      <c r="L9" s="111">
        <f t="shared" si="7"/>
        <v>7944</v>
      </c>
      <c r="M9" s="92">
        <f t="shared" si="8"/>
        <v>70</v>
      </c>
      <c r="N9" s="92">
        <v>60</v>
      </c>
      <c r="O9" s="111">
        <v>180</v>
      </c>
      <c r="P9" s="92">
        <f>'ENTRY PAGE'!$C$89</f>
        <v>0</v>
      </c>
      <c r="Q9" s="111">
        <f>'ENTRY PAGE'!$C$99</f>
        <v>670</v>
      </c>
      <c r="R9" s="92"/>
      <c r="S9" s="92">
        <f>'ENTRY PAGE'!$C$76</f>
        <v>0</v>
      </c>
      <c r="T9" s="92">
        <f>'ENTRY PAGE'!$E$76</f>
        <v>0</v>
      </c>
      <c r="U9" s="177"/>
      <c r="V9" s="368"/>
    </row>
    <row r="10" spans="1:29" s="15" customFormat="1" ht="15" customHeight="1">
      <c r="A10" s="163">
        <v>44378</v>
      </c>
      <c r="B10" s="92">
        <f>'ENTRY PAGE'!$C$13</f>
        <v>67900</v>
      </c>
      <c r="C10" s="173">
        <f>'ENTRY PAGE'!$C$26</f>
        <v>0</v>
      </c>
      <c r="D10" s="92">
        <f t="shared" si="2"/>
        <v>0</v>
      </c>
      <c r="E10" s="111">
        <f t="shared" si="0"/>
        <v>11543</v>
      </c>
      <c r="F10" s="111">
        <f>'ENTRY PAGE'!$C$40</f>
        <v>3400</v>
      </c>
      <c r="G10" s="92">
        <f t="shared" si="3"/>
        <v>300</v>
      </c>
      <c r="H10" s="92">
        <f t="shared" si="4"/>
        <v>0</v>
      </c>
      <c r="I10" s="92">
        <f t="shared" si="5"/>
        <v>0</v>
      </c>
      <c r="J10" s="92">
        <f t="shared" si="6"/>
        <v>0</v>
      </c>
      <c r="K10" s="76">
        <f t="shared" si="1"/>
        <v>83143</v>
      </c>
      <c r="L10" s="111">
        <f t="shared" si="7"/>
        <v>7944</v>
      </c>
      <c r="M10" s="92">
        <f t="shared" si="8"/>
        <v>70</v>
      </c>
      <c r="N10" s="92">
        <v>60</v>
      </c>
      <c r="O10" s="111">
        <v>300</v>
      </c>
      <c r="P10" s="92">
        <f>'ENTRY PAGE'!$C$90</f>
        <v>0</v>
      </c>
      <c r="Q10" s="111">
        <f>'ENTRY PAGE'!$C$99</f>
        <v>670</v>
      </c>
      <c r="R10" s="92"/>
      <c r="S10" s="92">
        <f>'ENTRY PAGE'!$C$77</f>
        <v>0</v>
      </c>
      <c r="T10" s="92">
        <f>'ENTRY PAGE'!$E$77</f>
        <v>0</v>
      </c>
      <c r="U10" s="177"/>
      <c r="V10" s="368"/>
    </row>
    <row r="11" spans="1:29" s="15" customFormat="1" ht="15" customHeight="1">
      <c r="A11" s="163">
        <v>44409</v>
      </c>
      <c r="B11" s="92">
        <f>'ENTRY PAGE'!$C$14</f>
        <v>67900</v>
      </c>
      <c r="C11" s="173">
        <f>'ENTRY PAGE'!$C$27</f>
        <v>0</v>
      </c>
      <c r="D11" s="92">
        <f t="shared" si="2"/>
        <v>0</v>
      </c>
      <c r="E11" s="111">
        <f t="shared" si="0"/>
        <v>11543</v>
      </c>
      <c r="F11" s="111">
        <f>'ENTRY PAGE'!$C$41</f>
        <v>3400</v>
      </c>
      <c r="G11" s="92">
        <f t="shared" si="3"/>
        <v>300</v>
      </c>
      <c r="H11" s="92">
        <f t="shared" si="4"/>
        <v>0</v>
      </c>
      <c r="I11" s="92">
        <f t="shared" si="5"/>
        <v>0</v>
      </c>
      <c r="J11" s="92">
        <f t="shared" si="6"/>
        <v>0</v>
      </c>
      <c r="K11" s="76">
        <f>SUM(B11:J11)</f>
        <v>83143</v>
      </c>
      <c r="L11" s="111">
        <f t="shared" si="7"/>
        <v>7944</v>
      </c>
      <c r="M11" s="92">
        <f t="shared" si="8"/>
        <v>70</v>
      </c>
      <c r="N11" s="92">
        <v>60</v>
      </c>
      <c r="O11" s="111">
        <v>300</v>
      </c>
      <c r="P11" s="92">
        <f>'ENTRY PAGE'!$C$91</f>
        <v>0</v>
      </c>
      <c r="Q11" s="111">
        <f>'ENTRY PAGE'!$C$99</f>
        <v>670</v>
      </c>
      <c r="R11" s="92"/>
      <c r="S11" s="92">
        <f>'ENTRY PAGE'!$C$78</f>
        <v>0</v>
      </c>
      <c r="T11" s="92">
        <f>'ENTRY PAGE'!$E$78</f>
        <v>0</v>
      </c>
      <c r="U11" s="177"/>
      <c r="V11" s="368"/>
    </row>
    <row r="12" spans="1:29" s="15" customFormat="1" ht="15" customHeight="1">
      <c r="A12" s="163">
        <v>44440</v>
      </c>
      <c r="B12" s="92">
        <f>'ENTRY PAGE'!$C$15</f>
        <v>67900</v>
      </c>
      <c r="C12" s="173">
        <f>'ENTRY PAGE'!$C$28</f>
        <v>0</v>
      </c>
      <c r="D12" s="92">
        <f t="shared" si="2"/>
        <v>0</v>
      </c>
      <c r="E12" s="111">
        <f t="shared" si="0"/>
        <v>11543</v>
      </c>
      <c r="F12" s="111">
        <f>'ENTRY PAGE'!$C$42</f>
        <v>3400</v>
      </c>
      <c r="G12" s="92">
        <f t="shared" si="3"/>
        <v>300</v>
      </c>
      <c r="H12" s="92">
        <f t="shared" si="4"/>
        <v>0</v>
      </c>
      <c r="I12" s="92">
        <f t="shared" si="5"/>
        <v>0</v>
      </c>
      <c r="J12" s="92">
        <f t="shared" si="6"/>
        <v>0</v>
      </c>
      <c r="K12" s="76">
        <f t="shared" si="1"/>
        <v>83143</v>
      </c>
      <c r="L12" s="111">
        <f t="shared" si="7"/>
        <v>7944</v>
      </c>
      <c r="M12" s="92">
        <f t="shared" si="8"/>
        <v>70</v>
      </c>
      <c r="N12" s="92">
        <v>110</v>
      </c>
      <c r="O12" s="111">
        <v>300</v>
      </c>
      <c r="P12" s="92">
        <f>'ENTRY PAGE'!$C$92</f>
        <v>0</v>
      </c>
      <c r="Q12" s="111">
        <f>'ENTRY PAGE'!$C$99</f>
        <v>670</v>
      </c>
      <c r="R12" s="92"/>
      <c r="S12" s="92">
        <f>'ENTRY PAGE'!$C$79</f>
        <v>0</v>
      </c>
      <c r="T12" s="92">
        <f>'ENTRY PAGE'!$E$79</f>
        <v>0</v>
      </c>
      <c r="U12" s="177"/>
      <c r="V12" s="368"/>
    </row>
    <row r="13" spans="1:29" s="15" customFormat="1" ht="15" customHeight="1">
      <c r="A13" s="163">
        <v>44470</v>
      </c>
      <c r="B13" s="92">
        <f>'ENTRY PAGE'!$C$16</f>
        <v>67900</v>
      </c>
      <c r="C13" s="173">
        <f>'ENTRY PAGE'!$C$29</f>
        <v>0</v>
      </c>
      <c r="D13" s="92">
        <f t="shared" si="2"/>
        <v>0</v>
      </c>
      <c r="E13" s="111">
        <f t="shared" si="0"/>
        <v>11543</v>
      </c>
      <c r="F13" s="111">
        <f>'ENTRY PAGE'!$C$43</f>
        <v>3400</v>
      </c>
      <c r="G13" s="92">
        <f t="shared" si="3"/>
        <v>300</v>
      </c>
      <c r="H13" s="92">
        <f t="shared" si="4"/>
        <v>0</v>
      </c>
      <c r="I13" s="92">
        <f t="shared" si="5"/>
        <v>0</v>
      </c>
      <c r="J13" s="92">
        <f t="shared" si="6"/>
        <v>0</v>
      </c>
      <c r="K13" s="76">
        <f t="shared" si="1"/>
        <v>83143</v>
      </c>
      <c r="L13" s="111">
        <f t="shared" si="7"/>
        <v>7944</v>
      </c>
      <c r="M13" s="92">
        <f t="shared" si="8"/>
        <v>70</v>
      </c>
      <c r="N13" s="92">
        <v>110</v>
      </c>
      <c r="O13" s="111">
        <v>300</v>
      </c>
      <c r="P13" s="92">
        <f>'ENTRY PAGE'!$C$93</f>
        <v>0</v>
      </c>
      <c r="Q13" s="111">
        <f>'ENTRY PAGE'!$C$99</f>
        <v>670</v>
      </c>
      <c r="R13" s="92"/>
      <c r="S13" s="92">
        <f>'ENTRY PAGE'!$C$80</f>
        <v>0</v>
      </c>
      <c r="T13" s="92">
        <f>'ENTRY PAGE'!$E$80</f>
        <v>0</v>
      </c>
      <c r="U13" s="177"/>
      <c r="V13" s="368"/>
      <c r="W13" s="121"/>
      <c r="X13" s="121"/>
      <c r="Y13" s="121"/>
      <c r="Z13" s="121"/>
      <c r="AA13" s="121"/>
      <c r="AB13" s="121"/>
      <c r="AC13" s="121"/>
    </row>
    <row r="14" spans="1:29" s="15" customFormat="1" ht="15" customHeight="1">
      <c r="A14" s="163">
        <v>44501</v>
      </c>
      <c r="B14" s="92">
        <f>'ENTRY PAGE'!$C$17</f>
        <v>67900</v>
      </c>
      <c r="C14" s="173">
        <f>'ENTRY PAGE'!$C$30</f>
        <v>0</v>
      </c>
      <c r="D14" s="92">
        <f t="shared" si="2"/>
        <v>0</v>
      </c>
      <c r="E14" s="111">
        <f t="shared" si="0"/>
        <v>11543</v>
      </c>
      <c r="F14" s="111">
        <f>'ENTRY PAGE'!$C$44</f>
        <v>3400</v>
      </c>
      <c r="G14" s="92">
        <v>300</v>
      </c>
      <c r="H14" s="92">
        <f t="shared" si="4"/>
        <v>0</v>
      </c>
      <c r="I14" s="92">
        <f t="shared" si="5"/>
        <v>0</v>
      </c>
      <c r="J14" s="92">
        <f t="shared" si="6"/>
        <v>0</v>
      </c>
      <c r="K14" s="76">
        <f t="shared" si="1"/>
        <v>83143</v>
      </c>
      <c r="L14" s="111">
        <f t="shared" si="7"/>
        <v>7944</v>
      </c>
      <c r="M14" s="92">
        <f t="shared" si="8"/>
        <v>70</v>
      </c>
      <c r="N14" s="92">
        <v>110</v>
      </c>
      <c r="O14" s="111">
        <v>300</v>
      </c>
      <c r="P14" s="92">
        <f>'ENTRY PAGE'!$C$94</f>
        <v>0</v>
      </c>
      <c r="Q14" s="111">
        <f>'ENTRY PAGE'!$C$99</f>
        <v>670</v>
      </c>
      <c r="R14" s="92"/>
      <c r="S14" s="92">
        <f>'ENTRY PAGE'!$C$81</f>
        <v>0</v>
      </c>
      <c r="T14" s="92">
        <f>'ENTRY PAGE'!$E$81</f>
        <v>0</v>
      </c>
      <c r="U14" s="177"/>
      <c r="V14" s="368"/>
    </row>
    <row r="15" spans="1:29" s="15" customFormat="1" ht="15" customHeight="1">
      <c r="A15" s="163">
        <v>44531</v>
      </c>
      <c r="B15" s="92">
        <f>'ENTRY PAGE'!$C$18</f>
        <v>67900</v>
      </c>
      <c r="C15" s="173">
        <f>'ENTRY PAGE'!$C$31</f>
        <v>0</v>
      </c>
      <c r="D15" s="92">
        <f t="shared" si="2"/>
        <v>0</v>
      </c>
      <c r="E15" s="111">
        <f t="shared" si="0"/>
        <v>11543</v>
      </c>
      <c r="F15" s="111">
        <f>'ENTRY PAGE'!$C$45</f>
        <v>3400</v>
      </c>
      <c r="G15" s="92">
        <f>$G$14</f>
        <v>300</v>
      </c>
      <c r="H15" s="92">
        <f t="shared" si="4"/>
        <v>0</v>
      </c>
      <c r="I15" s="92">
        <f t="shared" si="5"/>
        <v>0</v>
      </c>
      <c r="J15" s="92">
        <f t="shared" si="6"/>
        <v>0</v>
      </c>
      <c r="K15" s="76">
        <f t="shared" si="1"/>
        <v>83143</v>
      </c>
      <c r="L15" s="111">
        <f t="shared" si="7"/>
        <v>7944</v>
      </c>
      <c r="M15" s="92">
        <f t="shared" si="8"/>
        <v>70</v>
      </c>
      <c r="N15" s="92">
        <v>110</v>
      </c>
      <c r="O15" s="111">
        <v>300</v>
      </c>
      <c r="P15" s="92">
        <f>'ENTRY PAGE'!$C$95</f>
        <v>0</v>
      </c>
      <c r="Q15" s="111">
        <f>'ENTRY PAGE'!$C$99</f>
        <v>670</v>
      </c>
      <c r="R15" s="92"/>
      <c r="S15" s="92">
        <f>'ENTRY PAGE'!$C$82</f>
        <v>0</v>
      </c>
      <c r="T15" s="92">
        <f>'ENTRY PAGE'!$E$82</f>
        <v>0</v>
      </c>
      <c r="U15" s="177"/>
      <c r="V15" s="368"/>
    </row>
    <row r="16" spans="1:29" s="15" customFormat="1" ht="15" customHeight="1">
      <c r="A16" s="163">
        <v>44562</v>
      </c>
      <c r="B16" s="92">
        <f>'ENTRY PAGE'!$C$19</f>
        <v>72000</v>
      </c>
      <c r="C16" s="173">
        <f>'ENTRY PAGE'!$C$32</f>
        <v>0</v>
      </c>
      <c r="D16" s="92">
        <f t="shared" si="2"/>
        <v>0</v>
      </c>
      <c r="E16" s="111">
        <f>ROUND((B16+C16+D16)*31/100,0)</f>
        <v>22320</v>
      </c>
      <c r="F16" s="111">
        <f>'ENTRY PAGE'!$C$46</f>
        <v>3400</v>
      </c>
      <c r="G16" s="92">
        <f>$G$14</f>
        <v>300</v>
      </c>
      <c r="H16" s="92">
        <f t="shared" si="4"/>
        <v>0</v>
      </c>
      <c r="I16" s="92">
        <f t="shared" si="5"/>
        <v>0</v>
      </c>
      <c r="J16" s="92">
        <f t="shared" si="6"/>
        <v>0</v>
      </c>
      <c r="K16" s="76">
        <f t="shared" si="1"/>
        <v>98020</v>
      </c>
      <c r="L16" s="111">
        <f t="shared" si="7"/>
        <v>9432</v>
      </c>
      <c r="M16" s="92">
        <f t="shared" si="8"/>
        <v>70</v>
      </c>
      <c r="N16" s="92">
        <v>110</v>
      </c>
      <c r="O16" s="111">
        <v>300</v>
      </c>
      <c r="P16" s="92">
        <f>'ENTRY PAGE'!$C$96</f>
        <v>0</v>
      </c>
      <c r="Q16" s="111">
        <f>'ENTRY PAGE'!$C$99</f>
        <v>670</v>
      </c>
      <c r="R16" s="92"/>
      <c r="S16" s="92">
        <f>'ENTRY PAGE'!$C$83</f>
        <v>0</v>
      </c>
      <c r="T16" s="92">
        <f>'ENTRY PAGE'!$E$83</f>
        <v>0</v>
      </c>
      <c r="U16" s="177"/>
      <c r="V16" s="368"/>
    </row>
    <row r="17" spans="1:22" s="15" customFormat="1" ht="15" customHeight="1">
      <c r="A17" s="163">
        <v>44593</v>
      </c>
      <c r="B17" s="92">
        <f>'ENTRY PAGE'!$C$20</f>
        <v>72000</v>
      </c>
      <c r="C17" s="173">
        <f>'ENTRY PAGE'!$C$33</f>
        <v>0</v>
      </c>
      <c r="D17" s="92">
        <f t="shared" si="2"/>
        <v>0</v>
      </c>
      <c r="E17" s="111">
        <f>ROUND((B17+C17+D17)*31/100,0)</f>
        <v>22320</v>
      </c>
      <c r="F17" s="111">
        <f>'ENTRY PAGE'!$C$47</f>
        <v>3400</v>
      </c>
      <c r="G17" s="92">
        <f>$G$14</f>
        <v>300</v>
      </c>
      <c r="H17" s="92">
        <f t="shared" si="4"/>
        <v>0</v>
      </c>
      <c r="I17" s="92">
        <f t="shared" si="5"/>
        <v>0</v>
      </c>
      <c r="J17" s="92">
        <f t="shared" si="6"/>
        <v>0</v>
      </c>
      <c r="K17" s="76">
        <f t="shared" si="1"/>
        <v>98020</v>
      </c>
      <c r="L17" s="111">
        <f t="shared" si="7"/>
        <v>9432</v>
      </c>
      <c r="M17" s="92">
        <f t="shared" si="8"/>
        <v>70</v>
      </c>
      <c r="N17" s="92">
        <v>110</v>
      </c>
      <c r="O17" s="111">
        <v>300</v>
      </c>
      <c r="P17" s="92">
        <f>'ENTRY PAGE'!$C$97</f>
        <v>0</v>
      </c>
      <c r="Q17" s="111">
        <f>'ENTRY PAGE'!$C$99</f>
        <v>670</v>
      </c>
      <c r="R17" s="92"/>
      <c r="S17" s="92">
        <f>'ENTRY PAGE'!$C$84</f>
        <v>0</v>
      </c>
      <c r="T17" s="92">
        <f>'ENTRY PAGE'!$E$84</f>
        <v>0</v>
      </c>
      <c r="U17" s="177"/>
      <c r="V17" s="368"/>
    </row>
    <row r="18" spans="1:22" s="15" customFormat="1" ht="15" customHeight="1">
      <c r="A18" s="23" t="s">
        <v>8</v>
      </c>
      <c r="B18" s="77">
        <f t="shared" ref="B18:J18" si="9">SUM(B6:B17)</f>
        <v>823000</v>
      </c>
      <c r="C18" s="77">
        <f t="shared" si="9"/>
        <v>0</v>
      </c>
      <c r="D18" s="77">
        <f t="shared" si="9"/>
        <v>0</v>
      </c>
      <c r="E18" s="77">
        <f t="shared" si="9"/>
        <v>160070</v>
      </c>
      <c r="F18" s="87">
        <f t="shared" si="9"/>
        <v>40800</v>
      </c>
      <c r="G18" s="77">
        <f t="shared" si="9"/>
        <v>3600</v>
      </c>
      <c r="H18" s="77">
        <f t="shared" si="9"/>
        <v>0</v>
      </c>
      <c r="I18" s="77">
        <f>SUM(I6:I17)</f>
        <v>0</v>
      </c>
      <c r="J18" s="77">
        <f t="shared" si="9"/>
        <v>0</v>
      </c>
      <c r="K18" s="77">
        <f t="shared" si="1"/>
        <v>1027470</v>
      </c>
      <c r="L18" s="77">
        <f>SUM(L6:L17)</f>
        <v>98304</v>
      </c>
      <c r="M18" s="77">
        <f t="shared" ref="M18:R18" si="10">SUM(M6:M17)</f>
        <v>840</v>
      </c>
      <c r="N18" s="77">
        <f t="shared" si="10"/>
        <v>1020</v>
      </c>
      <c r="O18" s="77">
        <f t="shared" si="10"/>
        <v>3120</v>
      </c>
      <c r="P18" s="77">
        <f t="shared" si="10"/>
        <v>0</v>
      </c>
      <c r="Q18" s="77">
        <f t="shared" si="10"/>
        <v>8040</v>
      </c>
      <c r="R18" s="77">
        <f t="shared" si="10"/>
        <v>0</v>
      </c>
      <c r="S18" s="77">
        <f>SUM(S6:S17)</f>
        <v>0</v>
      </c>
      <c r="T18" s="76">
        <f>SUM(T6:T17)</f>
        <v>0</v>
      </c>
      <c r="U18" s="177"/>
      <c r="V18" s="368"/>
    </row>
    <row r="19" spans="1:22" s="15" customFormat="1" ht="19.5" customHeight="1">
      <c r="A19" s="373" t="s">
        <v>127</v>
      </c>
      <c r="B19" s="373"/>
      <c r="C19" s="373"/>
      <c r="D19" s="373"/>
      <c r="E19" s="373"/>
      <c r="F19" s="373"/>
      <c r="G19" s="373"/>
      <c r="H19" s="373"/>
      <c r="I19" s="373"/>
      <c r="J19" s="373"/>
      <c r="K19" s="373"/>
      <c r="L19" s="373"/>
      <c r="M19" s="373"/>
      <c r="N19" s="373"/>
      <c r="O19" s="373"/>
      <c r="P19" s="373"/>
      <c r="Q19" s="373"/>
      <c r="R19" s="373"/>
      <c r="S19" s="373"/>
      <c r="T19" s="373"/>
      <c r="U19" s="177"/>
      <c r="V19" s="368"/>
    </row>
    <row r="20" spans="1:22" s="15" customFormat="1" ht="15" customHeight="1">
      <c r="A20" s="74" t="s">
        <v>116</v>
      </c>
      <c r="B20" s="107"/>
      <c r="C20" s="107"/>
      <c r="D20" s="107"/>
      <c r="E20" s="112">
        <f>'ENTRY PAGE'!$C$48</f>
        <v>0</v>
      </c>
      <c r="F20" s="107"/>
      <c r="G20" s="107"/>
      <c r="H20" s="107"/>
      <c r="I20" s="107"/>
      <c r="J20" s="108"/>
      <c r="K20" s="79">
        <f t="shared" ref="K20:K26" si="11">SUM(B20:J20)</f>
        <v>0</v>
      </c>
      <c r="L20" s="92">
        <f t="shared" ref="L20:L21" si="12">ROUND((B20+C20+D20+E20)*10/100,0)</f>
        <v>0</v>
      </c>
      <c r="M20" s="78"/>
      <c r="N20" s="80"/>
      <c r="O20" s="80"/>
      <c r="P20" s="80"/>
      <c r="Q20" s="80"/>
      <c r="R20" s="80"/>
      <c r="S20" s="80"/>
      <c r="T20" s="80"/>
      <c r="U20" s="177"/>
      <c r="V20" s="368"/>
    </row>
    <row r="21" spans="1:22" s="15" customFormat="1" ht="15" customHeight="1">
      <c r="A21" s="74" t="s">
        <v>117</v>
      </c>
      <c r="B21" s="107"/>
      <c r="C21" s="107"/>
      <c r="D21" s="107"/>
      <c r="E21" s="112">
        <f>'ENTRY PAGE'!$C$49</f>
        <v>0</v>
      </c>
      <c r="F21" s="107"/>
      <c r="G21" s="107"/>
      <c r="H21" s="107"/>
      <c r="I21" s="107"/>
      <c r="J21" s="108"/>
      <c r="K21" s="79">
        <f t="shared" si="11"/>
        <v>0</v>
      </c>
      <c r="L21" s="92">
        <f t="shared" si="12"/>
        <v>0</v>
      </c>
      <c r="M21" s="78"/>
      <c r="N21" s="80"/>
      <c r="O21" s="80"/>
      <c r="P21" s="80"/>
      <c r="Q21" s="80"/>
      <c r="R21" s="80"/>
      <c r="S21" s="80"/>
      <c r="T21" s="80"/>
      <c r="U21" s="177"/>
      <c r="V21" s="368"/>
    </row>
    <row r="22" spans="1:22" s="15" customFormat="1" ht="15" customHeight="1">
      <c r="A22" s="74" t="s">
        <v>118</v>
      </c>
      <c r="B22" s="112">
        <f>'ENTRY PAGE'!$C$50</f>
        <v>0</v>
      </c>
      <c r="C22" s="107"/>
      <c r="D22" s="107"/>
      <c r="E22" s="107"/>
      <c r="F22" s="107"/>
      <c r="G22" s="107"/>
      <c r="H22" s="107"/>
      <c r="I22" s="107"/>
      <c r="J22" s="108"/>
      <c r="K22" s="79">
        <f>SUM(B22:J22)</f>
        <v>0</v>
      </c>
      <c r="L22" s="78"/>
      <c r="M22" s="78"/>
      <c r="N22" s="80"/>
      <c r="O22" s="80"/>
      <c r="P22" s="80"/>
      <c r="Q22" s="80"/>
      <c r="R22" s="80"/>
      <c r="S22" s="80"/>
      <c r="T22" s="80"/>
      <c r="V22" s="368"/>
    </row>
    <row r="23" spans="1:22" s="15" customFormat="1" ht="15" customHeight="1">
      <c r="A23" s="74" t="s">
        <v>119</v>
      </c>
      <c r="B23" s="112">
        <f>'ENTRY PAGE'!$C$51</f>
        <v>0</v>
      </c>
      <c r="C23" s="107"/>
      <c r="D23" s="107"/>
      <c r="E23" s="107"/>
      <c r="F23" s="107"/>
      <c r="G23" s="107"/>
      <c r="H23" s="107"/>
      <c r="I23" s="107"/>
      <c r="J23" s="108"/>
      <c r="K23" s="79">
        <f t="shared" si="11"/>
        <v>0</v>
      </c>
      <c r="L23" s="78"/>
      <c r="M23" s="78"/>
      <c r="N23" s="80"/>
      <c r="O23" s="80"/>
      <c r="P23" s="80"/>
      <c r="Q23" s="80"/>
      <c r="R23" s="80"/>
      <c r="S23" s="80"/>
      <c r="T23" s="80"/>
      <c r="V23" s="368"/>
    </row>
    <row r="24" spans="1:22" s="15" customFormat="1" ht="15" customHeight="1">
      <c r="A24" s="24" t="s">
        <v>99</v>
      </c>
      <c r="B24" s="112">
        <f>'ENTRY PAGE'!$C$52</f>
        <v>0</v>
      </c>
      <c r="C24" s="107"/>
      <c r="D24" s="107"/>
      <c r="E24" s="107"/>
      <c r="F24" s="107"/>
      <c r="G24" s="107"/>
      <c r="H24" s="107"/>
      <c r="I24" s="107"/>
      <c r="J24" s="108"/>
      <c r="K24" s="79">
        <f t="shared" si="11"/>
        <v>0</v>
      </c>
      <c r="L24" s="78"/>
      <c r="M24" s="78"/>
      <c r="N24" s="80"/>
      <c r="O24" s="80"/>
      <c r="P24" s="80"/>
      <c r="Q24" s="80"/>
      <c r="R24" s="80"/>
      <c r="S24" s="80"/>
      <c r="T24" s="80"/>
      <c r="V24" s="368"/>
    </row>
    <row r="25" spans="1:22" s="15" customFormat="1" ht="15" customHeight="1">
      <c r="A25" s="24" t="s">
        <v>100</v>
      </c>
      <c r="B25" s="112">
        <f>'ENTRY PAGE'!$C$53</f>
        <v>0</v>
      </c>
      <c r="C25" s="107"/>
      <c r="D25" s="107"/>
      <c r="E25" s="107"/>
      <c r="F25" s="107"/>
      <c r="G25" s="107"/>
      <c r="H25" s="107"/>
      <c r="I25" s="107"/>
      <c r="J25" s="108"/>
      <c r="K25" s="79">
        <f t="shared" si="11"/>
        <v>0</v>
      </c>
      <c r="L25" s="78"/>
      <c r="M25" s="78"/>
      <c r="N25" s="80"/>
      <c r="O25" s="80"/>
      <c r="P25" s="80"/>
      <c r="Q25" s="80"/>
      <c r="R25" s="80"/>
      <c r="S25" s="80"/>
      <c r="T25" s="80"/>
      <c r="V25" s="368"/>
    </row>
    <row r="26" spans="1:22" s="15" customFormat="1" ht="15" customHeight="1">
      <c r="A26" s="24" t="s">
        <v>101</v>
      </c>
      <c r="B26" s="113">
        <f>'ENTRY PAGE'!$C$54</f>
        <v>0</v>
      </c>
      <c r="C26" s="108"/>
      <c r="D26" s="108"/>
      <c r="E26" s="108"/>
      <c r="F26" s="108"/>
      <c r="G26" s="108"/>
      <c r="H26" s="108"/>
      <c r="I26" s="107"/>
      <c r="J26" s="108"/>
      <c r="K26" s="79">
        <f t="shared" si="11"/>
        <v>0</v>
      </c>
      <c r="L26" s="80"/>
      <c r="M26" s="80"/>
      <c r="N26" s="80"/>
      <c r="O26" s="80"/>
      <c r="P26" s="80"/>
      <c r="Q26" s="80"/>
      <c r="R26" s="80"/>
      <c r="S26" s="80"/>
      <c r="T26" s="80"/>
      <c r="V26" s="368"/>
    </row>
    <row r="27" spans="1:22" s="15" customFormat="1" ht="18.75">
      <c r="A27" s="23" t="s">
        <v>5</v>
      </c>
      <c r="B27" s="77">
        <f>SUM(B18+SUM(B20:B26))</f>
        <v>823000</v>
      </c>
      <c r="C27" s="77">
        <f>SUM(C18+SUM(C20:C26))</f>
        <v>0</v>
      </c>
      <c r="D27" s="77">
        <f t="shared" ref="D27:K27" si="13">SUM(D18+SUM(D20:D26))</f>
        <v>0</v>
      </c>
      <c r="E27" s="77">
        <f>SUM(E20:E23)+E18</f>
        <v>160070</v>
      </c>
      <c r="F27" s="87">
        <f t="shared" si="13"/>
        <v>40800</v>
      </c>
      <c r="G27" s="77">
        <f t="shared" si="13"/>
        <v>3600</v>
      </c>
      <c r="H27" s="77">
        <f t="shared" si="13"/>
        <v>0</v>
      </c>
      <c r="I27" s="77">
        <f>I25</f>
        <v>0</v>
      </c>
      <c r="J27" s="77">
        <f t="shared" si="13"/>
        <v>0</v>
      </c>
      <c r="K27" s="77">
        <f t="shared" si="13"/>
        <v>1027470</v>
      </c>
      <c r="L27" s="77">
        <f t="shared" ref="L27:T27" si="14">SUM(L18+SUM(L20:L25))</f>
        <v>98304</v>
      </c>
      <c r="M27" s="77">
        <f t="shared" si="14"/>
        <v>840</v>
      </c>
      <c r="N27" s="77">
        <f t="shared" si="14"/>
        <v>1020</v>
      </c>
      <c r="O27" s="77">
        <f t="shared" si="14"/>
        <v>3120</v>
      </c>
      <c r="P27" s="77">
        <f t="shared" si="14"/>
        <v>0</v>
      </c>
      <c r="Q27" s="77">
        <f t="shared" si="14"/>
        <v>8040</v>
      </c>
      <c r="R27" s="77">
        <f t="shared" si="14"/>
        <v>0</v>
      </c>
      <c r="S27" s="77">
        <f t="shared" si="14"/>
        <v>0</v>
      </c>
      <c r="T27" s="88">
        <f t="shared" si="14"/>
        <v>0</v>
      </c>
      <c r="V27" s="369"/>
    </row>
    <row r="28" spans="1:22" s="15" customFormat="1">
      <c r="A28" s="382"/>
      <c r="B28" s="382"/>
      <c r="C28" s="382"/>
      <c r="D28" s="382"/>
      <c r="E28" s="382"/>
      <c r="F28" s="382"/>
      <c r="G28" s="382"/>
      <c r="H28" s="382"/>
      <c r="I28" s="382"/>
      <c r="J28" s="382"/>
      <c r="K28" s="382"/>
      <c r="L28" s="382"/>
      <c r="M28" s="382"/>
      <c r="N28" s="382"/>
      <c r="O28" s="382"/>
      <c r="P28" s="382"/>
      <c r="Q28" s="382"/>
      <c r="R28" s="382"/>
      <c r="S28" s="382"/>
      <c r="T28" s="382"/>
    </row>
    <row r="29" spans="1:22" s="15" customFormat="1">
      <c r="A29" s="18"/>
      <c r="B29" s="223" t="s">
        <v>13</v>
      </c>
      <c r="C29" s="223"/>
      <c r="D29" s="379" t="s">
        <v>1</v>
      </c>
      <c r="E29" s="379"/>
      <c r="F29" s="379" t="s">
        <v>8</v>
      </c>
      <c r="G29" s="379"/>
      <c r="H29" s="380" t="s">
        <v>14</v>
      </c>
      <c r="I29" s="380"/>
      <c r="J29" s="380"/>
      <c r="K29" s="404"/>
      <c r="L29" s="404"/>
      <c r="M29" s="404"/>
      <c r="N29" s="404"/>
      <c r="O29" s="404"/>
      <c r="P29" s="404"/>
      <c r="Q29" s="404"/>
      <c r="R29" s="404"/>
      <c r="S29" s="404"/>
      <c r="T29" s="404"/>
    </row>
    <row r="30" spans="1:22" s="15" customFormat="1">
      <c r="A30" s="18"/>
      <c r="B30" s="381">
        <f>SUM(B18:D18)</f>
        <v>823000</v>
      </c>
      <c r="C30" s="381"/>
      <c r="D30" s="381">
        <f>E18</f>
        <v>160070</v>
      </c>
      <c r="E30" s="381"/>
      <c r="F30" s="381">
        <f>B30+D30</f>
        <v>983070</v>
      </c>
      <c r="G30" s="381"/>
      <c r="H30" s="381">
        <f>ROUND(F30*10%,0)</f>
        <v>98307</v>
      </c>
      <c r="I30" s="381"/>
      <c r="J30" s="381"/>
      <c r="K30" s="404"/>
      <c r="L30" s="404"/>
      <c r="M30" s="404"/>
      <c r="N30" s="404"/>
      <c r="O30" s="404"/>
      <c r="P30" s="404"/>
      <c r="Q30" s="404"/>
      <c r="R30" s="404"/>
      <c r="S30" s="404"/>
      <c r="T30" s="404"/>
    </row>
    <row r="31" spans="1:22" s="15" customFormat="1">
      <c r="A31" s="395" t="s">
        <v>114</v>
      </c>
      <c r="B31" s="396"/>
      <c r="C31" s="396"/>
      <c r="D31" s="396"/>
      <c r="E31" s="396"/>
      <c r="F31" s="396"/>
      <c r="G31" s="396"/>
      <c r="H31" s="396"/>
      <c r="I31" s="396"/>
      <c r="J31" s="396"/>
      <c r="K31" s="396"/>
      <c r="L31" s="396"/>
      <c r="M31" s="396"/>
      <c r="N31" s="396"/>
      <c r="O31" s="396"/>
      <c r="P31" s="396"/>
      <c r="Q31" s="396"/>
      <c r="R31" s="396"/>
      <c r="S31" s="396"/>
      <c r="T31" s="397"/>
    </row>
    <row r="32" spans="1:22">
      <c r="A32" s="398"/>
      <c r="B32" s="399"/>
      <c r="C32" s="399"/>
      <c r="D32" s="399"/>
      <c r="E32" s="399"/>
      <c r="F32" s="399"/>
      <c r="G32" s="399"/>
      <c r="H32" s="399"/>
      <c r="I32" s="399"/>
      <c r="J32" s="399"/>
      <c r="K32" s="399"/>
      <c r="L32" s="399"/>
      <c r="M32" s="399"/>
      <c r="N32" s="399"/>
      <c r="O32" s="399"/>
      <c r="P32" s="399"/>
      <c r="Q32" s="399"/>
      <c r="R32" s="399"/>
      <c r="S32" s="399"/>
      <c r="T32" s="400"/>
    </row>
    <row r="33" spans="1:23">
      <c r="A33" s="398"/>
      <c r="B33" s="399"/>
      <c r="C33" s="399"/>
      <c r="D33" s="399"/>
      <c r="E33" s="399"/>
      <c r="F33" s="399"/>
      <c r="G33" s="399"/>
      <c r="H33" s="399"/>
      <c r="I33" s="399"/>
      <c r="J33" s="399"/>
      <c r="K33" s="399"/>
      <c r="L33" s="399"/>
      <c r="M33" s="399"/>
      <c r="N33" s="399"/>
      <c r="O33" s="399"/>
      <c r="P33" s="399"/>
      <c r="Q33" s="399"/>
      <c r="R33" s="399"/>
      <c r="S33" s="399"/>
      <c r="T33" s="400"/>
    </row>
    <row r="34" spans="1:23">
      <c r="A34" s="401"/>
      <c r="B34" s="402"/>
      <c r="C34" s="402"/>
      <c r="D34" s="402"/>
      <c r="E34" s="402"/>
      <c r="F34" s="402"/>
      <c r="G34" s="402"/>
      <c r="H34" s="402"/>
      <c r="I34" s="402"/>
      <c r="J34" s="402"/>
      <c r="K34" s="402"/>
      <c r="L34" s="402"/>
      <c r="M34" s="402"/>
      <c r="N34" s="402"/>
      <c r="O34" s="402"/>
      <c r="P34" s="402"/>
      <c r="Q34" s="402"/>
      <c r="R34" s="402"/>
      <c r="S34" s="402"/>
      <c r="T34" s="403"/>
    </row>
    <row r="35" spans="1:23" ht="16.5" thickBot="1"/>
    <row r="36" spans="1:23" ht="27.75" thickBot="1">
      <c r="U36" s="304" t="s">
        <v>132</v>
      </c>
      <c r="V36" s="305"/>
      <c r="W36" s="306"/>
    </row>
    <row r="37" spans="1:23" ht="44.25" customHeight="1">
      <c r="A37" s="307" t="s">
        <v>130</v>
      </c>
      <c r="B37" s="307"/>
      <c r="C37" s="307"/>
      <c r="D37" s="307"/>
      <c r="E37" s="307"/>
      <c r="F37" s="307"/>
      <c r="G37" s="307"/>
      <c r="H37" s="307"/>
      <c r="I37" s="307"/>
      <c r="J37" s="307"/>
      <c r="K37" s="307"/>
      <c r="L37" s="307"/>
      <c r="M37" s="307"/>
      <c r="N37" s="307"/>
      <c r="O37" s="307"/>
      <c r="P37" s="307"/>
      <c r="Q37" s="307"/>
      <c r="R37" s="307"/>
      <c r="S37" s="307"/>
      <c r="T37" s="307"/>
    </row>
  </sheetData>
  <mergeCells count="29">
    <mergeCell ref="A28:T28"/>
    <mergeCell ref="U36:W36"/>
    <mergeCell ref="A37:T37"/>
    <mergeCell ref="A1:T1"/>
    <mergeCell ref="A2:B2"/>
    <mergeCell ref="O2:Q2"/>
    <mergeCell ref="A4:K4"/>
    <mergeCell ref="L4:T4"/>
    <mergeCell ref="C2:F2"/>
    <mergeCell ref="I2:N2"/>
    <mergeCell ref="R2:T2"/>
    <mergeCell ref="A31:T34"/>
    <mergeCell ref="K29:T30"/>
    <mergeCell ref="O3:Q3"/>
    <mergeCell ref="R3:T3"/>
    <mergeCell ref="A3:B3"/>
    <mergeCell ref="D29:E29"/>
    <mergeCell ref="F29:G29"/>
    <mergeCell ref="H29:J29"/>
    <mergeCell ref="B30:C30"/>
    <mergeCell ref="D30:E30"/>
    <mergeCell ref="F30:G30"/>
    <mergeCell ref="H30:J30"/>
    <mergeCell ref="V3:V27"/>
    <mergeCell ref="G2:H2"/>
    <mergeCell ref="L3:N3"/>
    <mergeCell ref="A19:T19"/>
    <mergeCell ref="C3:I3"/>
    <mergeCell ref="J3:K3"/>
  </mergeCells>
  <dataValidations count="4">
    <dataValidation allowBlank="1" showInputMessage="1" showErrorMessage="1" errorTitle="Formula cell" error="This is filled automatically!" promptTitle="Stop!" prompt="This cell contains formula" sqref="K6:K18"/>
    <dataValidation allowBlank="1" showInputMessage="1" showErrorMessage="1" errorTitle="Formula cell" error="This cell is filled automatically!" promptTitle="Stop!" prompt="This cell contains formula!" sqref="B18:J18"/>
    <dataValidation allowBlank="1" showInputMessage="1" showErrorMessage="1" promptTitle="Stop!" prompt="This cell contains formula!" sqref="L18:T18 H30:I30 B30 D30 F30 B27:T27"/>
    <dataValidation allowBlank="1" showInputMessage="1" showErrorMessage="1" promptTitle="Stop!" prompt="This cell contains formula&#10;" sqref="K20:K26"/>
  </dataValidations>
  <hyperlinks>
    <hyperlink ref="A37:T37" r:id="rId1" display="www.kalvisolai.com"/>
    <hyperlink ref="U36" location="page1!A1" display="GO TO PAGE NO 1"/>
  </hyperlinks>
  <printOptions horizontalCentered="1" verticalCentered="1"/>
  <pageMargins left="0.25" right="0.25" top="0.7" bottom="0.7" header="0" footer="0"/>
  <pageSetup paperSize="9" scale="84" orientation="landscape" r:id="rId2"/>
  <rowBreaks count="1" manualBreakCount="1">
    <brk id="30" max="16383" man="1"/>
  </rowBreaks>
</worksheet>
</file>

<file path=xl/worksheets/sheet7.xml><?xml version="1.0" encoding="utf-8"?>
<worksheet xmlns="http://schemas.openxmlformats.org/spreadsheetml/2006/main" xmlns:r="http://schemas.openxmlformats.org/officeDocument/2006/relationships">
  <sheetPr>
    <tabColor rgb="FF660066"/>
  </sheetPr>
  <dimension ref="A1:L54"/>
  <sheetViews>
    <sheetView topLeftCell="A31" zoomScale="85" zoomScaleNormal="85" zoomScaleSheetLayoutView="101" workbookViewId="0">
      <selection activeCell="S12" sqref="S12"/>
    </sheetView>
  </sheetViews>
  <sheetFormatPr defaultRowHeight="15"/>
  <cols>
    <col min="1" max="1" width="5.7109375" style="7" customWidth="1"/>
    <col min="2" max="2" width="9.140625" style="7"/>
    <col min="3" max="3" width="10.140625" style="7" customWidth="1"/>
    <col min="4" max="5" width="9.140625" style="7"/>
    <col min="6" max="6" width="11.28515625" style="7" customWidth="1"/>
    <col min="7" max="7" width="12" style="7" customWidth="1"/>
    <col min="8" max="8" width="11.42578125" style="7" customWidth="1"/>
    <col min="9" max="9" width="12.7109375" style="7" customWidth="1"/>
    <col min="10" max="11" width="9.140625" style="7"/>
    <col min="12" max="12" width="18.140625" style="7" customWidth="1"/>
    <col min="13" max="16384" width="9.140625" style="7"/>
  </cols>
  <sheetData>
    <row r="1" spans="1:9" s="14" customFormat="1">
      <c r="A1" s="207" t="s">
        <v>18</v>
      </c>
      <c r="B1" s="355" t="s">
        <v>19</v>
      </c>
      <c r="C1" s="355"/>
      <c r="D1" s="355"/>
      <c r="E1" s="355"/>
      <c r="F1" s="355"/>
      <c r="G1" s="355"/>
      <c r="H1" s="207" t="s">
        <v>20</v>
      </c>
      <c r="I1" s="207" t="s">
        <v>20</v>
      </c>
    </row>
    <row r="2" spans="1:9" s="14" customFormat="1">
      <c r="A2" s="205">
        <v>10</v>
      </c>
      <c r="B2" s="341" t="s">
        <v>62</v>
      </c>
      <c r="C2" s="341"/>
      <c r="D2" s="341"/>
      <c r="E2" s="341"/>
      <c r="F2" s="341"/>
      <c r="G2" s="341"/>
      <c r="H2" s="47"/>
      <c r="I2" s="48">
        <f>'page4-bill drawn'!$K$27</f>
        <v>1027470</v>
      </c>
    </row>
    <row r="3" spans="1:9" s="14" customFormat="1" ht="9.75" customHeight="1">
      <c r="A3" s="204"/>
      <c r="B3" s="328"/>
      <c r="C3" s="328"/>
      <c r="D3" s="328"/>
      <c r="E3" s="328"/>
      <c r="F3" s="328"/>
      <c r="G3" s="328"/>
      <c r="H3" s="47"/>
      <c r="I3" s="50"/>
    </row>
    <row r="4" spans="1:9" s="14" customFormat="1">
      <c r="A4" s="205">
        <v>11</v>
      </c>
      <c r="B4" s="341" t="s">
        <v>61</v>
      </c>
      <c r="C4" s="341"/>
      <c r="D4" s="341"/>
      <c r="E4" s="341"/>
      <c r="F4" s="341"/>
      <c r="G4" s="341"/>
      <c r="H4" s="47"/>
      <c r="I4" s="50">
        <v>0</v>
      </c>
    </row>
    <row r="5" spans="1:9" s="14" customFormat="1">
      <c r="A5" s="205">
        <v>12</v>
      </c>
      <c r="B5" s="341" t="s">
        <v>44</v>
      </c>
      <c r="C5" s="341"/>
      <c r="D5" s="341"/>
      <c r="E5" s="341"/>
      <c r="F5" s="341"/>
      <c r="G5" s="341"/>
      <c r="H5" s="47"/>
      <c r="I5" s="48">
        <f>I2-I4</f>
        <v>1027470</v>
      </c>
    </row>
    <row r="6" spans="1:9" s="14" customFormat="1" ht="18.75">
      <c r="A6" s="204"/>
      <c r="B6" s="333" t="s">
        <v>45</v>
      </c>
      <c r="C6" s="334"/>
      <c r="D6" s="334"/>
      <c r="E6" s="334"/>
      <c r="F6" s="334"/>
      <c r="G6" s="335"/>
      <c r="H6" s="47"/>
      <c r="I6" s="217">
        <f>IF(MOD(I5,10)&lt;5,FLOOR(I5,10),CEILING(I5,10))</f>
        <v>1027470</v>
      </c>
    </row>
    <row r="7" spans="1:9" s="14" customFormat="1">
      <c r="A7" s="347">
        <v>13</v>
      </c>
      <c r="B7" s="351" t="s">
        <v>46</v>
      </c>
      <c r="C7" s="351"/>
      <c r="D7" s="351"/>
      <c r="E7" s="351"/>
      <c r="F7" s="351"/>
      <c r="G7" s="351"/>
      <c r="H7" s="47"/>
      <c r="I7" s="50"/>
    </row>
    <row r="8" spans="1:9" s="14" customFormat="1">
      <c r="A8" s="347"/>
      <c r="B8" s="348" t="s">
        <v>47</v>
      </c>
      <c r="C8" s="348"/>
      <c r="D8" s="205" t="s">
        <v>48</v>
      </c>
      <c r="E8" s="205" t="s">
        <v>49</v>
      </c>
      <c r="F8" s="205" t="s">
        <v>20</v>
      </c>
      <c r="G8" s="205" t="s">
        <v>50</v>
      </c>
      <c r="H8" s="47"/>
      <c r="I8" s="50"/>
    </row>
    <row r="9" spans="1:9" s="14" customFormat="1">
      <c r="A9" s="347"/>
      <c r="B9" s="206" t="s">
        <v>291</v>
      </c>
      <c r="C9" s="206"/>
      <c r="D9" s="52">
        <v>0</v>
      </c>
      <c r="E9" s="52">
        <v>0</v>
      </c>
      <c r="F9" s="53">
        <v>250000</v>
      </c>
      <c r="G9" s="54" t="str">
        <f>"Nil"</f>
        <v>Nil</v>
      </c>
      <c r="H9" s="47"/>
      <c r="I9" s="54" t="str">
        <f>G9</f>
        <v>Nil</v>
      </c>
    </row>
    <row r="10" spans="1:9" s="14" customFormat="1">
      <c r="A10" s="347"/>
      <c r="B10" s="206" t="s">
        <v>292</v>
      </c>
      <c r="C10" s="206"/>
      <c r="D10" s="52">
        <v>0.05</v>
      </c>
      <c r="E10" s="52">
        <v>0.05</v>
      </c>
      <c r="F10" s="53">
        <f>IF(I6&gt;=500000,250000,I6-F9)</f>
        <v>250000</v>
      </c>
      <c r="G10" s="50">
        <f>IF(F10&lt;=0,0,ROUND(F10*5%,0))</f>
        <v>12500</v>
      </c>
      <c r="H10" s="47"/>
      <c r="I10" s="50"/>
    </row>
    <row r="11" spans="1:9" s="14" customFormat="1">
      <c r="A11" s="347"/>
      <c r="B11" s="206" t="s">
        <v>293</v>
      </c>
      <c r="C11" s="206"/>
      <c r="D11" s="52">
        <v>0.1</v>
      </c>
      <c r="E11" s="52">
        <v>0.1</v>
      </c>
      <c r="F11" s="53">
        <f>IF(I6&gt;=750000,250000,I6-(F9+F10))</f>
        <v>250000</v>
      </c>
      <c r="G11" s="50">
        <f>IF(F11&lt;=0,0,ROUND(F11*10%,0))</f>
        <v>25000</v>
      </c>
      <c r="H11" s="47"/>
      <c r="I11" s="50"/>
    </row>
    <row r="12" spans="1:9" s="14" customFormat="1">
      <c r="A12" s="347"/>
      <c r="B12" s="206" t="s">
        <v>294</v>
      </c>
      <c r="C12" s="206"/>
      <c r="D12" s="52">
        <v>0.15</v>
      </c>
      <c r="E12" s="52">
        <v>0.15</v>
      </c>
      <c r="F12" s="53">
        <f>IF(I6&gt;=1000000,250000,I6-(F9+F10+F11))</f>
        <v>250000</v>
      </c>
      <c r="G12" s="50">
        <f>IF(F12&lt;=0,0,ROUND(F12*15%,0))</f>
        <v>37500</v>
      </c>
      <c r="H12" s="47"/>
      <c r="I12" s="50"/>
    </row>
    <row r="13" spans="1:9" s="14" customFormat="1">
      <c r="A13" s="347"/>
      <c r="B13" s="206" t="s">
        <v>295</v>
      </c>
      <c r="C13" s="206"/>
      <c r="D13" s="52">
        <v>0.2</v>
      </c>
      <c r="E13" s="52">
        <v>0.2</v>
      </c>
      <c r="F13" s="53">
        <f>IF(I6&gt;=1250000,250000,I6-(F9+F10+F11+F12))</f>
        <v>27470</v>
      </c>
      <c r="G13" s="50">
        <f>IF(F13&lt;=0,0,ROUND(F13*20%,0))</f>
        <v>5494</v>
      </c>
      <c r="H13" s="47"/>
      <c r="I13" s="50"/>
    </row>
    <row r="14" spans="1:9" s="14" customFormat="1">
      <c r="A14" s="347"/>
      <c r="B14" s="206" t="s">
        <v>296</v>
      </c>
      <c r="C14" s="206"/>
      <c r="D14" s="52">
        <v>0.25</v>
      </c>
      <c r="E14" s="52">
        <v>0.25</v>
      </c>
      <c r="F14" s="53">
        <f>IF(I6&gt;=1500000,250000,I6-(F9+F10+F11+F12+F13))</f>
        <v>0</v>
      </c>
      <c r="G14" s="50">
        <f>IF(F14&lt;=0,0,ROUND(F14*25%,0))</f>
        <v>0</v>
      </c>
      <c r="H14" s="47"/>
      <c r="I14" s="50"/>
    </row>
    <row r="15" spans="1:9" s="14" customFormat="1">
      <c r="A15" s="347"/>
      <c r="B15" s="206" t="s">
        <v>297</v>
      </c>
      <c r="C15" s="206"/>
      <c r="D15" s="52">
        <v>0.3</v>
      </c>
      <c r="E15" s="52">
        <v>0.3</v>
      </c>
      <c r="F15" s="53">
        <f>IF(I6&gt;=1500001,I6-1500000,0)</f>
        <v>0</v>
      </c>
      <c r="G15" s="50">
        <f>IF(F15&lt;=0,0,ROUND(F15*30%,0))</f>
        <v>0</v>
      </c>
      <c r="H15" s="47"/>
      <c r="I15" s="50"/>
    </row>
    <row r="16" spans="1:9" s="14" customFormat="1" ht="6" customHeight="1">
      <c r="A16" s="347"/>
      <c r="B16" s="328"/>
      <c r="C16" s="328"/>
      <c r="D16" s="328"/>
      <c r="E16" s="328"/>
      <c r="F16" s="328"/>
      <c r="G16" s="328"/>
      <c r="H16" s="47"/>
      <c r="I16" s="50"/>
    </row>
    <row r="17" spans="1:9" s="14" customFormat="1">
      <c r="A17" s="347"/>
      <c r="B17" s="348" t="s">
        <v>107</v>
      </c>
      <c r="C17" s="348"/>
      <c r="D17" s="348"/>
      <c r="E17" s="348"/>
      <c r="F17" s="348"/>
      <c r="G17" s="54">
        <f>SUM(G10:G15)</f>
        <v>80494</v>
      </c>
      <c r="H17" s="47"/>
      <c r="I17" s="50">
        <f>G17</f>
        <v>80494</v>
      </c>
    </row>
    <row r="18" spans="1:9" s="14" customFormat="1">
      <c r="A18" s="347"/>
      <c r="B18" s="328"/>
      <c r="C18" s="328"/>
      <c r="D18" s="328"/>
      <c r="E18" s="328"/>
      <c r="F18" s="328"/>
      <c r="G18" s="328"/>
      <c r="H18" s="47"/>
      <c r="I18" s="55"/>
    </row>
    <row r="19" spans="1:9" s="14" customFormat="1">
      <c r="A19" s="56">
        <v>14</v>
      </c>
      <c r="B19" s="341" t="s">
        <v>103</v>
      </c>
      <c r="C19" s="341"/>
      <c r="D19" s="341"/>
      <c r="E19" s="341"/>
      <c r="F19" s="341"/>
      <c r="G19" s="341"/>
      <c r="H19" s="47"/>
      <c r="I19" s="57"/>
    </row>
    <row r="20" spans="1:9" s="14" customFormat="1">
      <c r="A20" s="347"/>
      <c r="B20" s="347"/>
      <c r="C20" s="347"/>
      <c r="D20" s="347"/>
      <c r="E20" s="347"/>
      <c r="F20" s="347"/>
      <c r="G20" s="347"/>
      <c r="H20" s="47"/>
      <c r="I20" s="55"/>
    </row>
    <row r="21" spans="1:9" s="14" customFormat="1">
      <c r="A21" s="205">
        <v>15</v>
      </c>
      <c r="B21" s="351" t="s">
        <v>122</v>
      </c>
      <c r="C21" s="351"/>
      <c r="D21" s="351"/>
      <c r="E21" s="351"/>
      <c r="F21" s="351"/>
      <c r="G21" s="351"/>
      <c r="H21" s="47"/>
      <c r="I21" s="50">
        <f>IF(I17="Nil","Nil",I17-I19)</f>
        <v>80494</v>
      </c>
    </row>
    <row r="22" spans="1:9" s="14" customFormat="1">
      <c r="A22" s="328"/>
      <c r="B22" s="328"/>
      <c r="C22" s="328"/>
      <c r="D22" s="328"/>
      <c r="E22" s="328"/>
      <c r="F22" s="328"/>
      <c r="G22" s="328"/>
      <c r="H22" s="47"/>
      <c r="I22" s="50"/>
    </row>
    <row r="23" spans="1:9" s="14" customFormat="1">
      <c r="A23" s="205">
        <v>16</v>
      </c>
      <c r="B23" s="341" t="s">
        <v>104</v>
      </c>
      <c r="C23" s="341"/>
      <c r="D23" s="341"/>
      <c r="E23" s="341"/>
      <c r="F23" s="341"/>
      <c r="G23" s="341"/>
      <c r="H23" s="47"/>
      <c r="I23" s="58"/>
    </row>
    <row r="24" spans="1:9" s="14" customFormat="1">
      <c r="A24" s="328"/>
      <c r="B24" s="328"/>
      <c r="C24" s="328"/>
      <c r="D24" s="328"/>
      <c r="E24" s="328"/>
      <c r="F24" s="328"/>
      <c r="G24" s="328"/>
      <c r="H24" s="47"/>
      <c r="I24" s="58"/>
    </row>
    <row r="25" spans="1:9" s="14" customFormat="1">
      <c r="A25" s="205">
        <v>17</v>
      </c>
      <c r="B25" s="351" t="s">
        <v>123</v>
      </c>
      <c r="C25" s="351"/>
      <c r="D25" s="351"/>
      <c r="E25" s="351"/>
      <c r="F25" s="351"/>
      <c r="G25" s="351"/>
      <c r="H25" s="47"/>
      <c r="I25" s="50">
        <f>IF(I17="Nil","Nil",I21+I23)</f>
        <v>80494</v>
      </c>
    </row>
    <row r="26" spans="1:9" s="14" customFormat="1" ht="9" customHeight="1">
      <c r="A26" s="322"/>
      <c r="B26" s="322"/>
      <c r="C26" s="322"/>
      <c r="D26" s="322"/>
      <c r="E26" s="322"/>
      <c r="F26" s="322"/>
      <c r="G26" s="322"/>
      <c r="H26" s="47"/>
      <c r="I26" s="58"/>
    </row>
    <row r="27" spans="1:9" s="14" customFormat="1" ht="15.75">
      <c r="A27" s="205">
        <v>18</v>
      </c>
      <c r="B27" s="349" t="s">
        <v>159</v>
      </c>
      <c r="C27" s="349"/>
      <c r="D27" s="349"/>
      <c r="E27" s="349"/>
      <c r="F27" s="349"/>
      <c r="G27" s="349"/>
      <c r="H27" s="47"/>
      <c r="I27" s="19">
        <f>IF(I6&lt;=250000,IF(G10&gt;12500,12500,0),0)</f>
        <v>0</v>
      </c>
    </row>
    <row r="28" spans="1:9" s="14" customFormat="1" ht="42" customHeight="1">
      <c r="A28" s="352" t="s">
        <v>306</v>
      </c>
      <c r="B28" s="353"/>
      <c r="C28" s="353"/>
      <c r="D28" s="353"/>
      <c r="E28" s="353"/>
      <c r="F28" s="353"/>
      <c r="G28" s="354"/>
      <c r="H28" s="47"/>
      <c r="I28" s="50"/>
    </row>
    <row r="29" spans="1:9" s="14" customFormat="1">
      <c r="A29" s="89">
        <v>19</v>
      </c>
      <c r="B29" s="350" t="s">
        <v>138</v>
      </c>
      <c r="C29" s="350"/>
      <c r="D29" s="350"/>
      <c r="E29" s="350"/>
      <c r="F29" s="350"/>
      <c r="G29" s="350"/>
      <c r="H29" s="90"/>
      <c r="I29" s="91">
        <f>IF(I17="Nil","Nil",IF(I21&gt;12500,I25-I27,0))</f>
        <v>80494</v>
      </c>
    </row>
    <row r="30" spans="1:9" s="14" customFormat="1">
      <c r="A30" s="322"/>
      <c r="B30" s="322"/>
      <c r="C30" s="322"/>
      <c r="D30" s="322"/>
      <c r="E30" s="322"/>
      <c r="F30" s="322"/>
      <c r="G30" s="322"/>
      <c r="H30" s="47"/>
      <c r="I30" s="58"/>
    </row>
    <row r="31" spans="1:9" s="14" customFormat="1">
      <c r="A31" s="348">
        <v>20</v>
      </c>
      <c r="B31" s="351" t="s">
        <v>105</v>
      </c>
      <c r="C31" s="351"/>
      <c r="D31" s="351"/>
      <c r="E31" s="351"/>
      <c r="F31" s="351"/>
      <c r="G31" s="351"/>
      <c r="H31" s="50">
        <f>IF(I17="Nil","Nil",ROUND((I29*2%),0))</f>
        <v>1610</v>
      </c>
      <c r="I31" s="60"/>
    </row>
    <row r="32" spans="1:9" s="14" customFormat="1">
      <c r="A32" s="348"/>
      <c r="B32" s="351" t="s">
        <v>251</v>
      </c>
      <c r="C32" s="351"/>
      <c r="D32" s="351"/>
      <c r="E32" s="351"/>
      <c r="F32" s="351"/>
      <c r="G32" s="351"/>
      <c r="H32" s="50">
        <f>IF(I17="Nil","Nil",ROUND((I29*2%),0))</f>
        <v>1610</v>
      </c>
      <c r="I32" s="50"/>
    </row>
    <row r="33" spans="1:9" s="14" customFormat="1">
      <c r="A33" s="348"/>
      <c r="B33" s="351" t="s">
        <v>250</v>
      </c>
      <c r="C33" s="351"/>
      <c r="D33" s="351"/>
      <c r="E33" s="351"/>
      <c r="F33" s="351"/>
      <c r="G33" s="351"/>
      <c r="H33" s="60"/>
      <c r="I33" s="50">
        <f>SUM(H31:H32)</f>
        <v>3220</v>
      </c>
    </row>
    <row r="34" spans="1:9" s="14" customFormat="1">
      <c r="A34" s="322"/>
      <c r="B34" s="322"/>
      <c r="C34" s="322"/>
      <c r="D34" s="322"/>
      <c r="E34" s="322"/>
      <c r="F34" s="322"/>
      <c r="G34" s="322"/>
      <c r="H34" s="47"/>
      <c r="I34" s="58"/>
    </row>
    <row r="35" spans="1:9" s="14" customFormat="1">
      <c r="A35" s="205">
        <v>21</v>
      </c>
      <c r="B35" s="351" t="s">
        <v>51</v>
      </c>
      <c r="C35" s="351"/>
      <c r="D35" s="351"/>
      <c r="E35" s="351"/>
      <c r="F35" s="351"/>
      <c r="G35" s="351"/>
      <c r="H35" s="47"/>
      <c r="I35" s="50">
        <f>IF(I29="Nil",0,I29+I33)</f>
        <v>83714</v>
      </c>
    </row>
    <row r="36" spans="1:9" s="14" customFormat="1">
      <c r="A36" s="322"/>
      <c r="B36" s="322"/>
      <c r="C36" s="322"/>
      <c r="D36" s="322"/>
      <c r="E36" s="322"/>
      <c r="F36" s="322"/>
      <c r="G36" s="322"/>
      <c r="H36" s="47"/>
      <c r="I36" s="58"/>
    </row>
    <row r="37" spans="1:9" s="14" customFormat="1">
      <c r="A37" s="205">
        <v>22</v>
      </c>
      <c r="B37" s="351" t="s">
        <v>52</v>
      </c>
      <c r="C37" s="351"/>
      <c r="D37" s="351"/>
      <c r="E37" s="351"/>
      <c r="F37" s="351"/>
      <c r="G37" s="351"/>
      <c r="H37" s="47"/>
      <c r="I37" s="50">
        <f>'page4-bill drawn'!S18+'page4-bill drawn'!T18</f>
        <v>0</v>
      </c>
    </row>
    <row r="38" spans="1:9" s="14" customFormat="1">
      <c r="A38" s="322"/>
      <c r="B38" s="322"/>
      <c r="C38" s="322"/>
      <c r="D38" s="322"/>
      <c r="E38" s="322"/>
      <c r="F38" s="322"/>
      <c r="G38" s="322"/>
      <c r="H38" s="60" t="s">
        <v>53</v>
      </c>
      <c r="I38" s="58"/>
    </row>
    <row r="39" spans="1:9" s="14" customFormat="1">
      <c r="A39" s="205">
        <v>23</v>
      </c>
      <c r="B39" s="351" t="s">
        <v>54</v>
      </c>
      <c r="C39" s="351"/>
      <c r="D39" s="351"/>
      <c r="E39" s="351"/>
      <c r="F39" s="351"/>
      <c r="G39" s="351"/>
      <c r="H39" s="50" t="str">
        <f>IF(I39&lt;0,"Refunded","Deducted")</f>
        <v>Deducted</v>
      </c>
      <c r="I39" s="50">
        <f>I35-I37</f>
        <v>83714</v>
      </c>
    </row>
    <row r="40" spans="1:9" s="14" customFormat="1">
      <c r="A40" s="205"/>
      <c r="B40" s="330" t="s">
        <v>55</v>
      </c>
      <c r="C40" s="331"/>
      <c r="D40" s="331"/>
      <c r="E40" s="331"/>
      <c r="F40" s="331"/>
      <c r="G40" s="332"/>
      <c r="H40" s="50"/>
      <c r="I40" s="50"/>
    </row>
    <row r="41" spans="1:9" s="14" customFormat="1" ht="30.75" customHeight="1">
      <c r="A41" s="202"/>
      <c r="B41" s="342" t="s">
        <v>155</v>
      </c>
      <c r="C41" s="343"/>
      <c r="D41" s="343"/>
      <c r="E41" s="343"/>
      <c r="F41" s="343"/>
      <c r="G41" s="344"/>
      <c r="H41" s="345">
        <f t="shared" ref="H41" si="0">$I$39</f>
        <v>83714</v>
      </c>
      <c r="I41" s="346"/>
    </row>
    <row r="42" spans="1:9" s="14" customFormat="1" ht="18.75">
      <c r="A42" s="340" t="s">
        <v>106</v>
      </c>
      <c r="B42" s="340"/>
      <c r="C42" s="340"/>
      <c r="D42" s="340"/>
      <c r="E42" s="340"/>
      <c r="F42" s="340"/>
      <c r="G42" s="340"/>
      <c r="H42" s="340"/>
      <c r="I42" s="340"/>
    </row>
    <row r="43" spans="1:9" s="14" customFormat="1" ht="15" customHeight="1">
      <c r="A43" s="333" t="s">
        <v>156</v>
      </c>
      <c r="B43" s="334"/>
      <c r="C43" s="334"/>
      <c r="D43" s="334"/>
      <c r="E43" s="334"/>
      <c r="F43" s="334"/>
      <c r="G43" s="334"/>
      <c r="H43" s="334"/>
      <c r="I43" s="335"/>
    </row>
    <row r="44" spans="1:9" s="14" customFormat="1" ht="15" customHeight="1">
      <c r="A44" s="336" t="s">
        <v>56</v>
      </c>
      <c r="B44" s="336"/>
      <c r="C44" s="336"/>
      <c r="D44" s="336"/>
      <c r="E44" s="336"/>
      <c r="F44" s="336"/>
      <c r="G44" s="336"/>
      <c r="H44" s="336"/>
      <c r="I44" s="336"/>
    </row>
    <row r="45" spans="1:9" s="14" customFormat="1" ht="15" customHeight="1">
      <c r="A45" s="323" t="s">
        <v>108</v>
      </c>
      <c r="B45" s="324"/>
      <c r="C45" s="324"/>
      <c r="D45" s="324"/>
      <c r="E45" s="324"/>
      <c r="F45" s="324"/>
      <c r="G45" s="324"/>
      <c r="H45" s="324"/>
      <c r="I45" s="325"/>
    </row>
    <row r="46" spans="1:9" s="14" customFormat="1" ht="15" customHeight="1">
      <c r="A46" s="337" t="s">
        <v>57</v>
      </c>
      <c r="B46" s="338"/>
      <c r="C46" s="338"/>
      <c r="D46" s="338"/>
      <c r="E46" s="338"/>
      <c r="F46" s="338"/>
      <c r="G46" s="338"/>
      <c r="H46" s="338"/>
      <c r="I46" s="339"/>
    </row>
    <row r="47" spans="1:9" s="14" customFormat="1" ht="17.25" customHeight="1">
      <c r="A47" s="103" t="s">
        <v>58</v>
      </c>
      <c r="B47" s="203"/>
      <c r="C47" s="329"/>
      <c r="D47" s="329"/>
      <c r="E47" s="329"/>
      <c r="F47" s="326" t="s">
        <v>109</v>
      </c>
      <c r="G47" s="327"/>
      <c r="H47" s="327"/>
      <c r="I47" s="327"/>
    </row>
    <row r="48" spans="1:9" s="14" customFormat="1" ht="16.5" customHeight="1">
      <c r="A48" s="341" t="s">
        <v>60</v>
      </c>
      <c r="B48" s="341"/>
      <c r="C48" s="321"/>
      <c r="D48" s="321"/>
      <c r="E48" s="321"/>
      <c r="F48" s="328"/>
      <c r="G48" s="328"/>
      <c r="H48" s="328"/>
      <c r="I48" s="328"/>
    </row>
    <row r="49" spans="1:12">
      <c r="A49" s="319" t="s">
        <v>115</v>
      </c>
      <c r="B49" s="320"/>
      <c r="C49" s="320"/>
      <c r="D49" s="320"/>
      <c r="E49" s="320"/>
      <c r="F49" s="320"/>
      <c r="G49" s="320"/>
      <c r="H49" s="320"/>
      <c r="I49" s="320"/>
    </row>
    <row r="50" spans="1:12" ht="26.25" customHeight="1">
      <c r="A50" s="320"/>
      <c r="B50" s="320"/>
      <c r="C50" s="320"/>
      <c r="D50" s="320"/>
      <c r="E50" s="320"/>
      <c r="F50" s="320"/>
      <c r="G50" s="320"/>
      <c r="H50" s="320"/>
      <c r="I50" s="320"/>
    </row>
    <row r="51" spans="1:12" ht="15.75" thickBot="1">
      <c r="G51" s="8"/>
    </row>
    <row r="52" spans="1:12" ht="27.75" thickBot="1">
      <c r="J52" s="304" t="s">
        <v>134</v>
      </c>
      <c r="K52" s="305"/>
      <c r="L52" s="306"/>
    </row>
    <row r="54" spans="1:12" ht="46.5">
      <c r="A54" s="307" t="s">
        <v>130</v>
      </c>
      <c r="B54" s="307"/>
      <c r="C54" s="307"/>
      <c r="D54" s="307"/>
      <c r="E54" s="307"/>
      <c r="F54" s="307"/>
      <c r="G54" s="307"/>
      <c r="H54" s="307"/>
      <c r="I54" s="307"/>
    </row>
  </sheetData>
  <mergeCells count="49">
    <mergeCell ref="B6:G6"/>
    <mergeCell ref="B1:G1"/>
    <mergeCell ref="B2:G2"/>
    <mergeCell ref="B3:G3"/>
    <mergeCell ref="B4:G4"/>
    <mergeCell ref="B5:G5"/>
    <mergeCell ref="A24:G24"/>
    <mergeCell ref="A7:A18"/>
    <mergeCell ref="B7:G7"/>
    <mergeCell ref="B8:C8"/>
    <mergeCell ref="B16:G16"/>
    <mergeCell ref="B17:F17"/>
    <mergeCell ref="B18:G18"/>
    <mergeCell ref="B19:G19"/>
    <mergeCell ref="A20:G20"/>
    <mergeCell ref="B21:G21"/>
    <mergeCell ref="A22:G22"/>
    <mergeCell ref="B23:G23"/>
    <mergeCell ref="B35:G35"/>
    <mergeCell ref="B25:G25"/>
    <mergeCell ref="A26:G26"/>
    <mergeCell ref="B27:G27"/>
    <mergeCell ref="A28:G28"/>
    <mergeCell ref="B29:G29"/>
    <mergeCell ref="A30:G30"/>
    <mergeCell ref="A31:A33"/>
    <mergeCell ref="B31:G31"/>
    <mergeCell ref="B32:G32"/>
    <mergeCell ref="B33:G33"/>
    <mergeCell ref="A34:G34"/>
    <mergeCell ref="A36:G36"/>
    <mergeCell ref="B37:G37"/>
    <mergeCell ref="A38:G38"/>
    <mergeCell ref="B39:G39"/>
    <mergeCell ref="B40:G40"/>
    <mergeCell ref="J52:L52"/>
    <mergeCell ref="H41:I41"/>
    <mergeCell ref="A42:I42"/>
    <mergeCell ref="A43:I43"/>
    <mergeCell ref="A44:I44"/>
    <mergeCell ref="A45:I45"/>
    <mergeCell ref="A46:I46"/>
    <mergeCell ref="B41:G41"/>
    <mergeCell ref="A54:I54"/>
    <mergeCell ref="C47:E47"/>
    <mergeCell ref="F47:I48"/>
    <mergeCell ref="A48:B48"/>
    <mergeCell ref="C48:E48"/>
    <mergeCell ref="A49:I50"/>
  </mergeCells>
  <conditionalFormatting sqref="I23:I30 I32:I38 H31:H32">
    <cfRule type="cellIs" dxfId="0" priority="1" stopIfTrue="1" operator="lessThan">
      <formula>0</formula>
    </cfRule>
  </conditionalFormatting>
  <hyperlinks>
    <hyperlink ref="A54:G54" r:id="rId1" display="www.kalvisolai.com"/>
    <hyperlink ref="J52" location="page1!A1" display="GO TO PAGE NO 1"/>
    <hyperlink ref="J52:L52" location="page3!A1" display="GO TO PAGE NO 3"/>
  </hyperlinks>
  <printOptions horizontalCentered="1"/>
  <pageMargins left="0.5" right="0.5" top="0.5" bottom="0.5" header="0.3" footer="0.3"/>
  <pageSetup paperSize="9" orientation="portrait" r:id="rId2"/>
</worksheet>
</file>

<file path=xl/worksheets/sheet8.xml><?xml version="1.0" encoding="utf-8"?>
<worksheet xmlns="http://schemas.openxmlformats.org/spreadsheetml/2006/main" xmlns:r="http://schemas.openxmlformats.org/officeDocument/2006/relationships">
  <sheetPr>
    <tabColor rgb="FFC00000"/>
  </sheetPr>
  <dimension ref="A1:C7"/>
  <sheetViews>
    <sheetView workbookViewId="0">
      <selection activeCell="C11" sqref="C11"/>
    </sheetView>
  </sheetViews>
  <sheetFormatPr defaultRowHeight="15"/>
  <cols>
    <col min="2" max="2" width="27.85546875" customWidth="1"/>
    <col min="3" max="3" width="84.42578125" customWidth="1"/>
    <col min="4" max="4" width="26.140625" customWidth="1"/>
  </cols>
  <sheetData>
    <row r="1" spans="1:3" ht="21">
      <c r="A1" s="187" t="s">
        <v>260</v>
      </c>
      <c r="B1" s="187" t="s">
        <v>259</v>
      </c>
      <c r="C1" s="187" t="s">
        <v>189</v>
      </c>
    </row>
    <row r="2" spans="1:3">
      <c r="A2" s="188">
        <v>1</v>
      </c>
      <c r="B2" t="s">
        <v>317</v>
      </c>
      <c r="C2" s="176" t="s">
        <v>261</v>
      </c>
    </row>
    <row r="3" spans="1:3">
      <c r="A3" s="188">
        <v>2</v>
      </c>
      <c r="B3" s="189" t="s">
        <v>256</v>
      </c>
      <c r="C3" s="190" t="s">
        <v>318</v>
      </c>
    </row>
    <row r="4" spans="1:3">
      <c r="A4" s="188">
        <v>3</v>
      </c>
      <c r="B4" s="189" t="s">
        <v>257</v>
      </c>
      <c r="C4" s="190" t="s">
        <v>247</v>
      </c>
    </row>
    <row r="5" spans="1:3">
      <c r="A5" s="188">
        <v>4</v>
      </c>
      <c r="B5" s="189" t="s">
        <v>258</v>
      </c>
      <c r="C5" s="190" t="s">
        <v>247</v>
      </c>
    </row>
    <row r="6" spans="1:3">
      <c r="A6" s="191">
        <v>5</v>
      </c>
      <c r="B6" s="192" t="s">
        <v>262</v>
      </c>
      <c r="C6" s="190" t="s">
        <v>157</v>
      </c>
    </row>
    <row r="7" spans="1:3">
      <c r="A7" s="191">
        <v>6</v>
      </c>
      <c r="B7" s="192" t="s">
        <v>263</v>
      </c>
      <c r="C7" s="190" t="s">
        <v>157</v>
      </c>
    </row>
  </sheetData>
  <hyperlinks>
    <hyperlink ref="C3" r:id="rId1" display="http://epayroll.tn.gov.in/epayslip/Login/EmployeeLogin.aspx"/>
    <hyperlink ref="C4:C5" r:id="rId2" display="http://epayroll.tn.gov.in/epayslip/Login/EmployeeLogin.aspx"/>
    <hyperlink ref="C2" r:id="rId3"/>
    <hyperlink ref="C6" location="'6th Pay Com D.A DEATILS'!A1" display="CLICK"/>
    <hyperlink ref="C7" location="'6th Pay Com D.A DEATILS'!A1" display="CLICK"/>
    <hyperlink ref="A6:C7" location="'7th Pay Com D.A DEATILS '!A1" display="'7th Pay Com D.A DEATILS '!A1"/>
  </hyperlinks>
  <pageMargins left="0.7" right="0.7" top="0.75" bottom="0.75" header="0.3" footer="0.3"/>
  <pageSetup orientation="portrait" r:id="rId4"/>
</worksheet>
</file>

<file path=xl/worksheets/sheet9.xml><?xml version="1.0" encoding="utf-8"?>
<worksheet xmlns="http://schemas.openxmlformats.org/spreadsheetml/2006/main" xmlns:r="http://schemas.openxmlformats.org/officeDocument/2006/relationships">
  <dimension ref="A1:E26"/>
  <sheetViews>
    <sheetView workbookViewId="0">
      <selection activeCell="I23" sqref="I23"/>
    </sheetView>
  </sheetViews>
  <sheetFormatPr defaultRowHeight="15"/>
  <cols>
    <col min="1" max="1" width="16" customWidth="1"/>
    <col min="2" max="2" width="9.28515625" customWidth="1"/>
    <col min="3" max="3" width="8.42578125" customWidth="1"/>
    <col min="4" max="4" width="16.7109375" customWidth="1"/>
    <col min="5" max="5" width="60.140625" customWidth="1"/>
  </cols>
  <sheetData>
    <row r="1" spans="1:5" ht="30">
      <c r="A1" s="405" t="s">
        <v>228</v>
      </c>
      <c r="B1" s="406"/>
      <c r="C1" s="406"/>
      <c r="D1" s="406"/>
      <c r="E1" s="407"/>
    </row>
    <row r="2" spans="1:5" ht="29.25" customHeight="1">
      <c r="A2" s="161" t="s">
        <v>186</v>
      </c>
      <c r="B2" s="162" t="s">
        <v>188</v>
      </c>
      <c r="C2" s="162" t="s">
        <v>187</v>
      </c>
      <c r="D2" s="161" t="s">
        <v>190</v>
      </c>
      <c r="E2" s="162" t="s">
        <v>189</v>
      </c>
    </row>
    <row r="3" spans="1:5">
      <c r="A3" s="156" t="s">
        <v>205</v>
      </c>
      <c r="B3" s="158">
        <v>0</v>
      </c>
      <c r="C3" s="158">
        <v>0</v>
      </c>
      <c r="D3" s="159"/>
      <c r="E3" s="176" t="s">
        <v>280</v>
      </c>
    </row>
    <row r="4" spans="1:5" ht="15.75" customHeight="1">
      <c r="A4" s="156" t="s">
        <v>206</v>
      </c>
      <c r="B4" s="158">
        <v>0.02</v>
      </c>
      <c r="C4" s="158">
        <v>0.02</v>
      </c>
      <c r="D4" s="159"/>
      <c r="E4" s="176" t="s">
        <v>280</v>
      </c>
    </row>
    <row r="5" spans="1:5" ht="13.5" customHeight="1">
      <c r="A5" s="156" t="s">
        <v>207</v>
      </c>
      <c r="B5" s="158">
        <v>0.06</v>
      </c>
      <c r="C5" s="158">
        <v>0.04</v>
      </c>
      <c r="D5" s="159"/>
      <c r="E5" s="176" t="s">
        <v>280</v>
      </c>
    </row>
    <row r="6" spans="1:5">
      <c r="A6" s="157" t="s">
        <v>208</v>
      </c>
      <c r="B6" s="158">
        <v>0.09</v>
      </c>
      <c r="C6" s="158">
        <v>0.03</v>
      </c>
      <c r="D6" s="159"/>
      <c r="E6" s="176" t="s">
        <v>280</v>
      </c>
    </row>
    <row r="7" spans="1:5">
      <c r="A7" s="157" t="s">
        <v>209</v>
      </c>
      <c r="B7" s="158">
        <v>0.12</v>
      </c>
      <c r="C7" s="158">
        <v>0.03</v>
      </c>
      <c r="D7" s="159"/>
      <c r="E7" s="176" t="s">
        <v>280</v>
      </c>
    </row>
    <row r="8" spans="1:5">
      <c r="A8" s="157" t="s">
        <v>210</v>
      </c>
      <c r="B8" s="158">
        <v>0.16</v>
      </c>
      <c r="C8" s="158">
        <v>0.04</v>
      </c>
      <c r="D8" s="159"/>
      <c r="E8" s="176" t="s">
        <v>280</v>
      </c>
    </row>
    <row r="9" spans="1:5">
      <c r="A9" s="157" t="s">
        <v>211</v>
      </c>
      <c r="B9" s="158">
        <v>0.22</v>
      </c>
      <c r="C9" s="158">
        <v>0.06</v>
      </c>
      <c r="D9" s="159"/>
      <c r="E9" s="176" t="s">
        <v>280</v>
      </c>
    </row>
    <row r="10" spans="1:5">
      <c r="A10" s="157" t="s">
        <v>212</v>
      </c>
      <c r="B10" s="158">
        <v>0.27</v>
      </c>
      <c r="C10" s="158">
        <v>0.05</v>
      </c>
      <c r="D10" s="159"/>
      <c r="E10" s="176" t="s">
        <v>280</v>
      </c>
    </row>
    <row r="11" spans="1:5">
      <c r="A11" s="157" t="s">
        <v>213</v>
      </c>
      <c r="B11" s="158">
        <v>0.35</v>
      </c>
      <c r="C11" s="158">
        <v>0.08</v>
      </c>
      <c r="D11" s="159" t="s">
        <v>199</v>
      </c>
      <c r="E11" s="176" t="s">
        <v>280</v>
      </c>
    </row>
    <row r="12" spans="1:5">
      <c r="A12" s="157" t="s">
        <v>214</v>
      </c>
      <c r="B12" s="158">
        <v>0.45</v>
      </c>
      <c r="C12" s="158">
        <v>0.1</v>
      </c>
      <c r="D12" s="160" t="s">
        <v>200</v>
      </c>
      <c r="E12" s="176" t="s">
        <v>280</v>
      </c>
    </row>
    <row r="13" spans="1:5">
      <c r="A13" s="157" t="s">
        <v>215</v>
      </c>
      <c r="B13" s="158">
        <v>0.51</v>
      </c>
      <c r="C13" s="158">
        <v>0.06</v>
      </c>
      <c r="D13" s="159" t="s">
        <v>201</v>
      </c>
      <c r="E13" s="176" t="s">
        <v>280</v>
      </c>
    </row>
    <row r="14" spans="1:5">
      <c r="A14" s="157" t="s">
        <v>216</v>
      </c>
      <c r="B14" s="158">
        <v>0.57999999999999996</v>
      </c>
      <c r="C14" s="158">
        <v>7.0000000000000007E-2</v>
      </c>
      <c r="D14" s="160" t="s">
        <v>203</v>
      </c>
      <c r="E14" s="176" t="s">
        <v>280</v>
      </c>
    </row>
    <row r="15" spans="1:5">
      <c r="A15" s="157" t="s">
        <v>217</v>
      </c>
      <c r="B15" s="158">
        <v>0.65</v>
      </c>
      <c r="C15" s="158">
        <v>7.0000000000000007E-2</v>
      </c>
      <c r="D15" s="159" t="s">
        <v>204</v>
      </c>
      <c r="E15" s="176" t="s">
        <v>280</v>
      </c>
    </row>
    <row r="16" spans="1:5">
      <c r="A16" s="157" t="s">
        <v>218</v>
      </c>
      <c r="B16" s="158">
        <v>0.72</v>
      </c>
      <c r="C16" s="158">
        <v>7.0000000000000007E-2</v>
      </c>
      <c r="D16" s="160" t="s">
        <v>202</v>
      </c>
      <c r="E16" s="176" t="s">
        <v>280</v>
      </c>
    </row>
    <row r="17" spans="1:5">
      <c r="A17" s="157" t="s">
        <v>219</v>
      </c>
      <c r="B17" s="158">
        <v>0.8</v>
      </c>
      <c r="C17" s="158">
        <v>0.08</v>
      </c>
      <c r="D17" s="159" t="s">
        <v>198</v>
      </c>
      <c r="E17" s="176" t="s">
        <v>280</v>
      </c>
    </row>
    <row r="18" spans="1:5">
      <c r="A18" s="157" t="s">
        <v>220</v>
      </c>
      <c r="B18" s="158">
        <v>0.9</v>
      </c>
      <c r="C18" s="158">
        <v>0.1</v>
      </c>
      <c r="D18" s="160" t="s">
        <v>197</v>
      </c>
      <c r="E18" s="176" t="s">
        <v>280</v>
      </c>
    </row>
    <row r="19" spans="1:5">
      <c r="A19" s="157" t="s">
        <v>221</v>
      </c>
      <c r="B19" s="158">
        <v>1</v>
      </c>
      <c r="C19" s="158">
        <v>0.1</v>
      </c>
      <c r="D19" s="159" t="s">
        <v>196</v>
      </c>
      <c r="E19" s="176" t="s">
        <v>280</v>
      </c>
    </row>
    <row r="20" spans="1:5">
      <c r="A20" s="157" t="s">
        <v>222</v>
      </c>
      <c r="B20" s="158">
        <v>1.07</v>
      </c>
      <c r="C20" s="158">
        <v>7.0000000000000007E-2</v>
      </c>
      <c r="D20" s="160" t="s">
        <v>195</v>
      </c>
      <c r="E20" s="176" t="s">
        <v>280</v>
      </c>
    </row>
    <row r="21" spans="1:5">
      <c r="A21" s="157" t="s">
        <v>223</v>
      </c>
      <c r="B21" s="158">
        <v>1.1299999999999999</v>
      </c>
      <c r="C21" s="158">
        <v>0.06</v>
      </c>
      <c r="D21" s="159" t="s">
        <v>194</v>
      </c>
      <c r="E21" s="176" t="s">
        <v>280</v>
      </c>
    </row>
    <row r="22" spans="1:5">
      <c r="A22" s="157" t="s">
        <v>224</v>
      </c>
      <c r="B22" s="158">
        <v>1.19</v>
      </c>
      <c r="C22" s="158">
        <v>0.06</v>
      </c>
      <c r="D22" s="160" t="s">
        <v>193</v>
      </c>
      <c r="E22" s="176" t="s">
        <v>280</v>
      </c>
    </row>
    <row r="23" spans="1:5">
      <c r="A23" s="157" t="s">
        <v>225</v>
      </c>
      <c r="B23" s="158">
        <v>1.25</v>
      </c>
      <c r="C23" s="158">
        <v>0.06</v>
      </c>
      <c r="D23" s="159" t="s">
        <v>191</v>
      </c>
      <c r="E23" s="176" t="s">
        <v>280</v>
      </c>
    </row>
    <row r="24" spans="1:5">
      <c r="A24" s="157" t="s">
        <v>226</v>
      </c>
      <c r="B24" s="158">
        <v>1.32</v>
      </c>
      <c r="C24" s="158">
        <v>7.0000000000000007E-2</v>
      </c>
      <c r="D24" s="159" t="s">
        <v>192</v>
      </c>
      <c r="E24" s="176" t="s">
        <v>280</v>
      </c>
    </row>
    <row r="25" spans="1:5">
      <c r="A25" s="157" t="s">
        <v>237</v>
      </c>
      <c r="B25" s="158">
        <v>1.36</v>
      </c>
      <c r="C25" s="158">
        <v>0.04</v>
      </c>
      <c r="D25" s="159" t="s">
        <v>241</v>
      </c>
      <c r="E25" s="176" t="s">
        <v>280</v>
      </c>
    </row>
    <row r="26" spans="1:5">
      <c r="A26" s="157" t="s">
        <v>236</v>
      </c>
      <c r="B26" s="158">
        <v>1.39</v>
      </c>
      <c r="C26" s="158">
        <v>0.03</v>
      </c>
      <c r="D26" s="159" t="s">
        <v>240</v>
      </c>
      <c r="E26" s="176" t="s">
        <v>280</v>
      </c>
    </row>
  </sheetData>
  <mergeCells count="1">
    <mergeCell ref="A1:E1"/>
  </mergeCells>
  <hyperlinks>
    <hyperlink ref="E3" r:id="rId1" display="http://www.tngo.kalvisolai.com/search/label/D.A G.OS"/>
    <hyperlink ref="E4:E26" r:id="rId2" display="http://www.tngo.kalvisolai.com/search/label/D.A G.OS"/>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IT METHOD</vt:lpstr>
      <vt:lpstr>ENTRY PAGE</vt:lpstr>
      <vt:lpstr>page1</vt:lpstr>
      <vt:lpstr>page-2</vt:lpstr>
      <vt:lpstr>page3</vt:lpstr>
      <vt:lpstr>page4-bill drawn</vt:lpstr>
      <vt:lpstr>page-2 (NEW METHOD)</vt:lpstr>
      <vt:lpstr>RELATED G.OS AND LINK</vt:lpstr>
      <vt:lpstr>6th Pay Com D.A DEATILS</vt:lpstr>
      <vt:lpstr>7th Pay Com D.A DEATILS </vt:lpstr>
      <vt:lpstr>NEWS</vt:lpstr>
      <vt:lpstr>page1!Print_Area</vt:lpstr>
      <vt:lpstr>'page-2'!Print_Area</vt:lpstr>
      <vt:lpstr>'page-2 (NEW METHOD)'!Print_Area</vt:lpstr>
      <vt:lpstr>page3!Print_Area</vt:lpstr>
      <vt:lpstr>'page4-bill drawn'!Print_Area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BARATHI</cp:lastModifiedBy>
  <cp:lastPrinted>2021-02-20T01:36:37Z</cp:lastPrinted>
  <dcterms:created xsi:type="dcterms:W3CDTF">2014-01-18T15:58:12Z</dcterms:created>
  <dcterms:modified xsi:type="dcterms:W3CDTF">2022-01-23T08:41:06Z</dcterms:modified>
</cp:coreProperties>
</file>